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definedNames/>
  <calcPr fullCalcOnLoad="1"/>
</workbook>
</file>

<file path=xl/sharedStrings.xml><?xml version="1.0" encoding="utf-8"?>
<sst xmlns="http://schemas.openxmlformats.org/spreadsheetml/2006/main" count="361" uniqueCount="277">
  <si>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</si>
  <si>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</si>
  <si>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</si>
  <si>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</si>
  <si>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</si>
  <si>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</si>
  <si>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</si>
  <si>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</si>
  <si>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</si>
  <si>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</si>
  <si>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</si>
  <si>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There were no changes in estimates of amounts reported in prior financial years that have a material effect in the current quarter.</t>
  </si>
  <si>
    <t>A6</t>
  </si>
  <si>
    <t>Debts and Equity Securities</t>
  </si>
  <si>
    <t>A7</t>
  </si>
  <si>
    <t>A8</t>
  </si>
  <si>
    <t>Segment Information</t>
  </si>
  <si>
    <t>Revenue</t>
  </si>
  <si>
    <t>RM '000</t>
  </si>
  <si>
    <t>A9</t>
  </si>
  <si>
    <t>A10</t>
  </si>
  <si>
    <t>A11</t>
  </si>
  <si>
    <t>A12</t>
  </si>
  <si>
    <t>Contingent Liabilities</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</si>
  <si>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</si>
  <si>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</si>
  <si>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</si>
  <si>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</si>
  <si>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</si>
  <si>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</si>
  <si>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</si>
  <si>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</si>
  <si>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</si>
  <si>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</si>
  <si>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</si>
  <si>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</si>
  <si>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</si>
  <si>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</si>
  <si>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</si>
  <si>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</si>
  <si>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</si>
  <si>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</si>
  <si>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</si>
  <si>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</si>
  <si>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</si>
  <si>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Off Balance Sheet Financial Instruments</t>
  </si>
  <si>
    <t>B11</t>
  </si>
  <si>
    <t>Material litigation</t>
  </si>
  <si>
    <t>B12</t>
  </si>
  <si>
    <t>Dividend</t>
  </si>
  <si>
    <t>B13</t>
  </si>
  <si>
    <t>By Order of the Board</t>
  </si>
  <si>
    <t>Kuala Lumpur</t>
  </si>
  <si>
    <t>UNAUDITED CONDENSED CONSOLIDATED BALANCE SHEET</t>
  </si>
  <si>
    <t>AS AT</t>
  </si>
  <si>
    <t>END OF</t>
  </si>
  <si>
    <t>PRECEDING</t>
  </si>
  <si>
    <t>CURRENT</t>
  </si>
  <si>
    <t>FINANCIAL</t>
  </si>
  <si>
    <t>QUARTER</t>
  </si>
  <si>
    <t>Property, Plant and Equipment</t>
  </si>
  <si>
    <t>Inventories</t>
  </si>
  <si>
    <t>Reserves</t>
  </si>
  <si>
    <t>Retained Profit</t>
  </si>
  <si>
    <t>UNAUDITED CONDENSED CONSOLIDATED INCOME STATEMENT</t>
  </si>
  <si>
    <t>INDIVIDUAL PERIOD</t>
  </si>
  <si>
    <t>CUMULATIVE PERIOD</t>
  </si>
  <si>
    <t>PRECEDING YEAR</t>
  </si>
  <si>
    <t>YEAR</t>
  </si>
  <si>
    <t>CORRESPONDING</t>
  </si>
  <si>
    <t>TO DATE</t>
  </si>
  <si>
    <t>PERIOD</t>
  </si>
  <si>
    <t>Other operating income</t>
  </si>
  <si>
    <t>Finance costs</t>
  </si>
  <si>
    <t>UNAUDITED CONDENSED CONSOLIDATED STATEMENT OF CHANGES IN EQUITY</t>
  </si>
  <si>
    <t>Distributable</t>
  </si>
  <si>
    <t>Group</t>
  </si>
  <si>
    <t>Share</t>
  </si>
  <si>
    <t>Total</t>
  </si>
  <si>
    <t>Capital</t>
  </si>
  <si>
    <t>Premium</t>
  </si>
  <si>
    <t>NOTES TO INTERIM FINANCIAL REPORT</t>
  </si>
  <si>
    <t>Profit before tax</t>
  </si>
  <si>
    <t>Secretary</t>
  </si>
  <si>
    <t>a)</t>
  </si>
  <si>
    <t>b)</t>
  </si>
  <si>
    <t>Net profit (RM'000)</t>
  </si>
  <si>
    <t>Basic EPS (sen)</t>
  </si>
  <si>
    <t>Current</t>
  </si>
  <si>
    <t xml:space="preserve">year </t>
  </si>
  <si>
    <t>quarter</t>
  </si>
  <si>
    <t>to date</t>
  </si>
  <si>
    <t>- Balance b/f</t>
  </si>
  <si>
    <t xml:space="preserve">Earnings per Share </t>
  </si>
  <si>
    <t>Cash &amp; Cash Equivalents</t>
  </si>
  <si>
    <t>YEAR ENDED</t>
  </si>
  <si>
    <t>Profit before taxation</t>
  </si>
  <si>
    <t xml:space="preserve">     Basic (based on weighted average)</t>
  </si>
  <si>
    <t xml:space="preserve">     Diluted (based on weighted average)</t>
  </si>
  <si>
    <t>UNAUDITED CONDENSED CONSOLIDATED CASH FLOW STATEMENT</t>
  </si>
  <si>
    <t>-</t>
  </si>
  <si>
    <t>Cash and cash equivalents as at  1 January</t>
  </si>
  <si>
    <t>(I)</t>
  </si>
  <si>
    <t>Cash and cash equivalents comprise:</t>
  </si>
  <si>
    <t>Cash and bank balances</t>
  </si>
  <si>
    <t>RM' 000</t>
  </si>
  <si>
    <t>Changes in the Composition of the Group</t>
  </si>
  <si>
    <t>Cash generated from operations:</t>
  </si>
  <si>
    <t>Income taxes paid</t>
  </si>
  <si>
    <t xml:space="preserve">Net cash generated from operating activities </t>
  </si>
  <si>
    <t xml:space="preserve">Net cash used in investing activities </t>
  </si>
  <si>
    <t>A13</t>
  </si>
  <si>
    <t>Related Parties Transactions</t>
  </si>
  <si>
    <t>-Sales of goods</t>
  </si>
  <si>
    <t>RM ' 000</t>
  </si>
  <si>
    <t>Guarantees for banking facilities granted to its subsidiary</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</si>
  <si>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</si>
  <si>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</si>
  <si>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</si>
  <si>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</si>
  <si>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</si>
  <si>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</si>
  <si>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</si>
  <si>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</si>
  <si>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</si>
  <si>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</si>
  <si>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</si>
  <si>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 xml:space="preserve">Cash generated from financing activities </t>
  </si>
  <si>
    <t>Investment in Associate</t>
  </si>
  <si>
    <t>Status of corporate proposals.</t>
  </si>
  <si>
    <t>There is no segmental reporting as the Group's activities are principally in pharmaceutical industry; and its operations are carried out solely in Malaysia.</t>
  </si>
  <si>
    <t>Saw Bee Lean</t>
  </si>
  <si>
    <t>At 1 January 2005</t>
  </si>
  <si>
    <t>Month</t>
  </si>
  <si>
    <t>Basic EPS</t>
  </si>
  <si>
    <t>Dilutive EPS</t>
  </si>
  <si>
    <t>-In issue during the period</t>
  </si>
  <si>
    <t>-Dilutive impact of unexercised share options</t>
  </si>
  <si>
    <t>Issuance of new ordinary shares:</t>
  </si>
  <si>
    <t xml:space="preserve">Share Capital </t>
  </si>
  <si>
    <t>Proceed from issuance of shares</t>
  </si>
  <si>
    <t xml:space="preserve">   -Employees Share Option Scheme</t>
  </si>
  <si>
    <t xml:space="preserve">Profit after tax </t>
  </si>
  <si>
    <t>2004 final dividend (6 sen per share less tax of 28%)</t>
  </si>
  <si>
    <t>Treasury</t>
  </si>
  <si>
    <t>Shares</t>
  </si>
  <si>
    <t>Dilutive EPS (sen)</t>
  </si>
  <si>
    <t>Share buy-back</t>
  </si>
  <si>
    <t>-Weighted average number of shares arising from options exercised during the period</t>
  </si>
  <si>
    <t xml:space="preserve">Revaluation </t>
  </si>
  <si>
    <t>Surplus</t>
  </si>
  <si>
    <t xml:space="preserve"> &lt;-------- Non-distributable -------&gt;</t>
  </si>
  <si>
    <t>Revaluation of freehold land &amp; buildings</t>
  </si>
  <si>
    <t>Cash proceeds (RM '000)</t>
  </si>
  <si>
    <t xml:space="preserve">No. of shares issued </t>
  </si>
  <si>
    <t>Fixed deposits placed with licensed financial institutions</t>
  </si>
  <si>
    <t>31/12/2005</t>
  </si>
  <si>
    <t>At 31 December 2005</t>
  </si>
  <si>
    <t>With Duopharma Trading (S) Pte Ltd, a company in which Madam Ang Bee Lian and Mr. Chia Ting Poh @ Cheah Ting Poh, the former Directors, have interest:</t>
  </si>
  <si>
    <t>Related Company</t>
  </si>
  <si>
    <t>Weighted average number of ordinary  shares in issue ('000)</t>
  </si>
  <si>
    <t>Adjusted weighted average number of ordinary  shares in issue ('000)</t>
  </si>
  <si>
    <t>Net assets per share (sen)</t>
  </si>
  <si>
    <t xml:space="preserve">Profit from operating </t>
  </si>
  <si>
    <t>Profit after tax for the period</t>
  </si>
  <si>
    <t>Attributable to:</t>
  </si>
  <si>
    <t>Shareholders of the Company</t>
  </si>
  <si>
    <t>Minority interest</t>
  </si>
  <si>
    <t>ASSETS</t>
  </si>
  <si>
    <t>Total non-current assets</t>
  </si>
  <si>
    <t>Total current assets</t>
  </si>
  <si>
    <t>Trade &amp; Other Receivables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</si>
  <si>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</si>
  <si>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</si>
  <si>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</si>
  <si>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</si>
  <si>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</si>
  <si>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</si>
  <si>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</si>
  <si>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</si>
  <si>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</si>
  <si>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</si>
  <si>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</si>
  <si>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Qtr 1</t>
  </si>
  <si>
    <t>(31/03/06)</t>
  </si>
  <si>
    <t>The Board expects the Group to achieve satisfactory results for the remaining period of current financial year under normal business environment.</t>
  </si>
  <si>
    <t>There was no purchase or disposal of quoted securities during the current financial quarter.</t>
  </si>
  <si>
    <t>There were no new corporate proposal announced as at the date of the report.</t>
  </si>
  <si>
    <t>The Group does not have any borrowings as at the end of the current financial quarter.</t>
  </si>
  <si>
    <r>
      <t xml:space="preserve">The interim financial report is unaudited and has been prepared in accordance with the applicable disclosure provisions of Listing Requirements of Bursa Malaysia Securities Berhad including compliance with Financial Reporting Standard (FRS) 134 </t>
    </r>
    <r>
      <rPr>
        <i/>
        <vertAlign val="subscript"/>
        <sz val="12"/>
        <rFont val="Arial Narrow"/>
        <family val="2"/>
      </rPr>
      <t>2004</t>
    </r>
    <r>
      <rPr>
        <sz val="12"/>
        <rFont val="Arial Narrow"/>
        <family val="2"/>
      </rPr>
      <t xml:space="preserve">, </t>
    </r>
    <r>
      <rPr>
        <i/>
        <sz val="12"/>
        <rFont val="Arial Narrow"/>
        <family val="2"/>
      </rPr>
      <t>Interim Financial</t>
    </r>
    <r>
      <rPr>
        <sz val="12"/>
        <rFont val="Arial Narrow"/>
        <family val="2"/>
      </rPr>
      <t xml:space="preserve"> </t>
    </r>
    <r>
      <rPr>
        <i/>
        <sz val="12"/>
        <rFont val="Arial Narrow"/>
        <family val="2"/>
      </rPr>
      <t>Reporting</t>
    </r>
    <r>
      <rPr>
        <sz val="12"/>
        <rFont val="Arial Narrow"/>
        <family val="2"/>
      </rPr>
      <t>, issued by the Malaysian Accounting Standards Board (MASB)</t>
    </r>
  </si>
  <si>
    <t>At 1 January 2006</t>
  </si>
  <si>
    <t>The valuation of property, plant and equipment used in the condensed financial statements have been brought forward without amendment from the previous annual financial statements.</t>
  </si>
  <si>
    <t>There were no changes in the composition of the Group during the current quarter.</t>
  </si>
  <si>
    <t>With CCM Chemicals Sdn Bhd, a company in which Chemical Company of Malaysia Berhad (intermediate holding company) has a direct interest of 80.0%</t>
  </si>
  <si>
    <t>-Purchase of goods</t>
  </si>
  <si>
    <t>Based on results for the quarter/year</t>
  </si>
  <si>
    <t>Transfer to/(from) deferred tax</t>
  </si>
  <si>
    <t>Share of profit after tax of associated company.</t>
  </si>
  <si>
    <t>and the accompanying explanatory notes attached to the interim financial statements.)</t>
  </si>
  <si>
    <t>(The Condensed Consolidated Income Statement should be read in conjunction with the Audited Financial Statements for the year ended 31 December 2005</t>
  </si>
  <si>
    <t>(The Condensed Consolidated Balance Sheet should be read in conjunction with the Audited Financial Statements for the year ended 31 December 2005</t>
  </si>
  <si>
    <t>(The Condensed Consolidated Statement of Changes in Equity should be read in conjunction with the Audited Financial Statements for the year ended 31 December 2005 and the accompanying explanatory notes</t>
  </si>
  <si>
    <t xml:space="preserve"> attached to the interim financial statements.)</t>
  </si>
  <si>
    <t>(The Condensed Consolidated Cash Flow Statement should be read in conjunction with the Audited Financial Statements for the year ended 31 December 2005</t>
  </si>
  <si>
    <t>Changes in accounting policies</t>
  </si>
  <si>
    <t>Unusual items due to their nature, size or incidence</t>
  </si>
  <si>
    <t>There were no unusual items affecting assets, liabilities, equity, net income or cash flows during the current quarter, except for the changes in accounting policies as disclosed in Note A2 above.</t>
  </si>
  <si>
    <t>Post Balance Sheet Events</t>
  </si>
  <si>
    <t>A14</t>
  </si>
  <si>
    <t>Unquoted Investments and Properties</t>
  </si>
  <si>
    <t>Quoted Investments</t>
  </si>
  <si>
    <t xml:space="preserve">   As previously reported</t>
  </si>
  <si>
    <t xml:space="preserve">   Derecognition of negative goodwill</t>
  </si>
  <si>
    <t xml:space="preserve">   As restated</t>
  </si>
  <si>
    <t>B14</t>
  </si>
  <si>
    <t>Authorisation for issue</t>
  </si>
  <si>
    <t>Prospects for the Remainder of Current Financial Year</t>
  </si>
  <si>
    <t>The following sets out further information on the changes in accounting policies for the annual accounting period beginning on 1 January 2006 which have been reflected in this interim financial report.</t>
  </si>
  <si>
    <r>
      <t xml:space="preserve">The preparation of an interim financial report in conformity with FRS 134 </t>
    </r>
    <r>
      <rPr>
        <vertAlign val="subscript"/>
        <sz val="12"/>
        <rFont val="Arial Narrow"/>
        <family val="2"/>
      </rPr>
      <t>2004</t>
    </r>
    <r>
      <rPr>
        <sz val="12"/>
        <rFont val="Arial Narrow"/>
        <family val="2"/>
      </rPr>
      <t xml:space="preserve">, </t>
    </r>
    <r>
      <rPr>
        <i/>
        <sz val="12"/>
        <rFont val="Arial Narrow"/>
        <family val="2"/>
      </rPr>
      <t xml:space="preserve">Interim Financial Reporting </t>
    </r>
    <r>
      <rPr>
        <sz val="12"/>
        <rFont val="Arial Narrow"/>
        <family val="2"/>
      </rPr>
      <t>requires management to make judgements, estimates and assumptions that affect the application of policies and reported amounts of assets and liabilities, income and expenses on a year to date basis. Actual results may differ from those estimates.</t>
    </r>
  </si>
  <si>
    <t>The MASB has issued a number of new and revised Financial Reporting Standards (FRSs, which term collectively includes the MASB's Issues Committee's Interpretations) that are effective for accounting periods beginning on or after 1 January 2006.</t>
  </si>
  <si>
    <t>The interim financial report has been prepared in accordance with the same accounting policies adopted in the 2005 annual financial statements, except for the accounting policy changes that are expected to be reflected in the 2006 annual financial statements. Details of these changes in accounting policies are set out in Note A2 below.</t>
  </si>
  <si>
    <t>The  financial information relating to the financial year ended 31 December 2005 that is included in the interim financial report as being previously reported information does not consitute the Company's statutory financial statements for that financial year but is derived from those financial statements. Statutory financial statements for the year ended 31 December 2005 are available from the Company's registered office.</t>
  </si>
  <si>
    <t>The Group does not have any off balance sheet financial instruments as at the date of issue of this quarterly report.</t>
  </si>
  <si>
    <t>Non-current Asset Held for Sale</t>
  </si>
  <si>
    <t>Net profit for the period</t>
  </si>
  <si>
    <t xml:space="preserve">   Total recognised income for the period</t>
  </si>
  <si>
    <r>
      <t xml:space="preserve">In 2006, the MASB issued two revised FRSs (i.e. FRS 117, </t>
    </r>
    <r>
      <rPr>
        <i/>
        <sz val="12"/>
        <rFont val="Arial Narrow"/>
        <family val="2"/>
      </rPr>
      <t>Leases</t>
    </r>
    <r>
      <rPr>
        <sz val="12"/>
        <rFont val="Arial Narrow"/>
        <family val="2"/>
      </rPr>
      <t xml:space="preserve"> and FRS 124, </t>
    </r>
    <r>
      <rPr>
        <i/>
        <sz val="12"/>
        <rFont val="Arial Narrow"/>
        <family val="2"/>
      </rPr>
      <t>Related Party Disclosures</t>
    </r>
    <r>
      <rPr>
        <sz val="12"/>
        <rFont val="Arial Narrow"/>
        <family val="2"/>
      </rPr>
      <t>). These FRSs are effective for annual periods beginning on or after 1 October 2006.</t>
    </r>
  </si>
  <si>
    <t>The Board of Directors has determined the accounting policies to be adopted in the preparation of the Group's annual financial statements for the year ending 31 December 2006. The FRSs that will be effective in the annual financial statements for the year ending 31 December 2006 may be affected by the issue of additional interpretation(s) of other changes announced by the MASB subsequent to the date of issuance of this interim report. Therefore the policies that will be applied in the Group's financial statements for that period cannot be determined with certainty at the date of issuance of this interim financial report.</t>
  </si>
  <si>
    <r>
      <t>In accordance with FRS 3 (</t>
    </r>
    <r>
      <rPr>
        <i/>
        <sz val="12"/>
        <rFont val="Arial Narrow"/>
        <family val="2"/>
      </rPr>
      <t>Business Combination</t>
    </r>
    <r>
      <rPr>
        <sz val="12"/>
        <rFont val="Arial Narrow"/>
        <family val="2"/>
      </rPr>
      <t>), the Group no longer amortises negative goodwill and has derecognised the said goodwill with effect from 1 January 2006. The impact of the change has been reflected accordingly in the financial statements.</t>
    </r>
  </si>
  <si>
    <t>The business operations of the Group are not materially affected by any seasonal or cyclical factors.</t>
  </si>
  <si>
    <t>Negative Goodwill</t>
  </si>
  <si>
    <t xml:space="preserve">ADDITIONAL INFORMATION REQUIRED BY BURSA SECURITIES LISTING REQUIREMENTS </t>
  </si>
  <si>
    <r>
      <t>In accordance with FRS 5 (</t>
    </r>
    <r>
      <rPr>
        <i/>
        <sz val="12"/>
        <rFont val="Arial Narrow"/>
        <family val="2"/>
      </rPr>
      <t>Non-current Assets Held for Sale and Discontinued Operations</t>
    </r>
    <r>
      <rPr>
        <sz val="12"/>
        <rFont val="Arial Narrow"/>
        <family val="2"/>
      </rPr>
      <t>), the Group has reclassified the Investment in Associate to Non-current Asset Held for Sale in line with the Group's intention to dispose of its non-core business investment. Negotiation with a potential buyer to conclude the deal is in the advanced stage. The said transaction, if it materialises, is not expected to have a material impact on the financial statements of the Group.</t>
    </r>
  </si>
  <si>
    <t>Total recognised income for the period</t>
  </si>
  <si>
    <t>Net gains recognised directly in equity</t>
  </si>
  <si>
    <t>FOR THE PERIOD ENDED 30 JUNE 2006</t>
  </si>
  <si>
    <t>(formerly known as Duopharma Biotech Bhd) (524271-W)</t>
  </si>
  <si>
    <t xml:space="preserve"> 30 June 2006</t>
  </si>
  <si>
    <t xml:space="preserve"> 30 June 2005</t>
  </si>
  <si>
    <t>Quarterly Report On Results For The Period Ended 30 June 2006</t>
  </si>
  <si>
    <t>FOR THE PERIOD ENDED 30 June 2006</t>
  </si>
  <si>
    <t>AS AT 30 JUNE 2006</t>
  </si>
  <si>
    <t>30/06/2006</t>
  </si>
  <si>
    <t>Dividend paid</t>
  </si>
  <si>
    <t>Share buy back</t>
  </si>
  <si>
    <t>During the current quarter, a final dividend of approximately RM17.485 million (17.5 sen per share less tax of 28%) in respect of financial year ended 31 December 2005 has been paid on 8 June 2006. The final dividend was approved by shareholders at the Annual General Meeting held on 18 May 2006.</t>
  </si>
  <si>
    <t>There are no material events after the period end up to 16 August 2006 (latest practicable date which is not earlier than 7 days from the date of issuance of this quarterly report) that have not been reflected in the financial statements for the financial period ended 30 June 2006.</t>
  </si>
  <si>
    <t>Contingent liabilities as at 16 August 2006 (latest practicable date which is not earlier than 7 days from the date of issuance of this quarterly report) is as follows:-</t>
  </si>
  <si>
    <t>Significant related parties transactions of the Group for the period ended 30 June 2006 are as follows:-</t>
  </si>
  <si>
    <t>Qtr 2</t>
  </si>
  <si>
    <t>(30/06/06)</t>
  </si>
  <si>
    <t>30/06/06</t>
  </si>
  <si>
    <t>There was no material litigation up to 16 August 2006 (latest practicable date which is not earlier than 7 days from the date of issuance of this quarterly report).</t>
  </si>
  <si>
    <t>The interim financial statements were authorised for issue by the Board of Directors in accordance with a resolution of the directors on 23 August 2006.</t>
  </si>
  <si>
    <t>23 August 2006</t>
  </si>
  <si>
    <t>The Group recorded revenue and profit after tax (PAT) of RM27.49 million and RM7.75 million respectively for the current financial quarter as compared to RM27.41 million and RM7.62 million respectively for the preceding financial quarter. The Group has performed consistently as compared to the previous quarter.</t>
  </si>
  <si>
    <t xml:space="preserve">The Group recorded a revenue and profit before tax (PBT) of RM27.49 million and RM10.46 million respectively for current quarter ended 30 June 2006  as compared to RM26.49 million and RM9.36 million for the corresponding quarter last year. The growth of 11.75% in PBT is mainly attributable to the Group's continuous effort to enhance products mix that potentially generates higher returns. </t>
  </si>
  <si>
    <t xml:space="preserve">Area of Lot </t>
  </si>
  <si>
    <t>1.214 hectares</t>
  </si>
  <si>
    <t>Area to be acquired</t>
  </si>
  <si>
    <t>0.0375 hectare</t>
  </si>
  <si>
    <t>0.0372 hectare</t>
  </si>
  <si>
    <t>Lot No.</t>
  </si>
  <si>
    <t>At 30 June 2006</t>
  </si>
  <si>
    <t>CCM DUOPHARMA  BIOTECH BERHAD</t>
  </si>
  <si>
    <t>CCM DUOPHARMA BIOTECH BERHAD</t>
  </si>
  <si>
    <t>2005 final dividend [35% (17.5 sen) per</t>
  </si>
  <si>
    <t xml:space="preserve">  share less tax of 28%]</t>
  </si>
  <si>
    <t xml:space="preserve">Net cash (used in) / generated from financing activities </t>
  </si>
  <si>
    <t>Net (decrease) / increase in cash and cash equivalents</t>
  </si>
  <si>
    <t>Cash and cash equivalents as at  30 June (I)</t>
  </si>
  <si>
    <t>There are no issuance, cancellations, repurchases, resale and repayments of debts and equity securities for the current period to date other than the followings: -</t>
  </si>
  <si>
    <t>Issuance of 69,500 new ordinary shares of RM0.50 each at issue price of RM2.32 pursuant to the Employees' Share Option Scheme (ESOS) as follows:-.</t>
  </si>
  <si>
    <t>During the current financial quarter, the Government has acquired a portion of the following vacant industrial land situated in Mukim and District of Klang for development purposes. As the compensation awarded is less than the book value of said land, the Group has incurred a total loss of RM6,460 which has been incorporated into the financial statements. The Board of Directors is of the opinion that it is not cost effective to appeal against the compensation awarded.</t>
  </si>
  <si>
    <t>The Group's effective tax rate is lower than the statutory tax rate mainly due to the utilisation of reinvestment allowances in a subsidiary.</t>
  </si>
  <si>
    <t>For the current financial period ended 30 June 2006, the Board of Directors is recommending an interim dividend of 14.0% (7.0 sen) per share less 28% income tax, based on the paid up capital of approximately 139.5 million shares at par value of RM0.50 each (2005 : Nil) in line with the increase in profit after tax. The book closure in respect of the interim dividend is on 13 September 2006 and the dividend will be paid on 22 September 2006.</t>
  </si>
  <si>
    <t>Loss on compulsory acquisition (RM)</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</si>
</sst>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 #,##0_);_(* \(#,##0\);_(* &quot;-&quot;??_);_(@_)"/>
    <numFmt numFmtId="171" formatCode="0.0_);\(0.0\)"/>
    <numFmt numFmtId="172" formatCode="_(* #,##0.000_);_(* \(#,##0.000\);_(* &quot;-&quot;_);_(@_)"/>
    <numFmt numFmtId="173" formatCode="_(* #,##0.00_);_(* \(#,##0.00\);_(* &quot;-&quot;_);_(@_)"/>
    <numFmt numFmtId="174" formatCode="_(* #,##0.0_);_(* \(#,##0.0\);_(* &quot;-&quot;??_);_(@_)"/>
    <numFmt numFmtId="175" formatCode="&quot;Yes&quot;;&quot;Yes&quot;;&quot;No&quot;"/>
    <numFmt numFmtId="176" formatCode="&quot;True&quot;;&quot;True&quot;;&quot;False&quot;"/>
    <numFmt numFmtId="177" formatCode="&quot;On&quot;;&quot;On&quot;;&quot;Off&quot;"/>
    <numFmt numFmtId="178" formatCode="_(* #,##0.000_);_(* \(#,##0.000\);_(* &quot;-&quot;??_);_(@_)"/>
    <numFmt numFmtId="179" formatCode="0.00_);\(0.00\)"/>
    <numFmt numFmtId="180" formatCode="_(* #,##0.0_);_(* \(#,##0.0\);_(* &quot;-&quot;_);_(@_)"/>
    <numFmt numFmtId="181" formatCode="0_);\(0\)"/>
    <numFmt numFmtId="182" formatCode="[$€-2]\ #,##0.00_);[Red]\([$€-2]\ #,##0.00\)"/>
    <numFmt numFmtId="183" formatCode="#,##0.0"/>
    <numFmt numFmtId="184" formatCode="0.0"/>
  </numFmts>
  <fonts count="29">
    <font>
      <sz val="10"/>
      <name val="Arial"/>
      <family val="0"/>
    </font>
    <font>
      <sz val="10"/>
      <name val="Arial Narrow"/>
      <family val="2"/>
    </font>
    <font>
      <sz val="12"/>
      <name val="Arial Narrow"/>
      <family val="2"/>
    </font>
    <font>
      <sz val="9"/>
      <name val="Arial Narrow"/>
      <family val="2"/>
    </font>
    <font>
      <b/>
      <sz val="12"/>
      <name val="Arial Narrow"/>
      <family val="2"/>
    </font>
    <font>
      <b/>
      <sz val="10"/>
      <name val="Arial Narrow"/>
      <family val="2"/>
    </font>
    <font>
      <u val="single"/>
      <sz val="12"/>
      <name val="Arial Narrow"/>
      <family val="2"/>
    </font>
    <font>
      <i/>
      <sz val="12"/>
      <name val="Arial Narrow"/>
      <family val="2"/>
    </font>
    <font>
      <sz val="11"/>
      <name val="Arial Black"/>
      <family val="2"/>
    </font>
    <font>
      <sz val="11"/>
      <name val="Times New Roman"/>
      <family val="1"/>
    </font>
    <font>
      <u val="single"/>
      <sz val="11"/>
      <name val="Times New Roman"/>
      <family val="1"/>
    </font>
    <font>
      <sz val="11"/>
      <name val="Arial Narrow"/>
      <family val="2"/>
    </font>
    <font>
      <b/>
      <sz val="9"/>
      <name val="Arial Narrow"/>
      <family val="2"/>
    </font>
    <font>
      <b/>
      <sz val="11"/>
      <name val="Arial Narrow"/>
      <family val="2"/>
    </font>
    <font>
      <u val="single"/>
      <sz val="10"/>
      <color indexed="12"/>
      <name val="Arial"/>
      <family val="0"/>
    </font>
    <font>
      <u val="single"/>
      <sz val="10"/>
      <color indexed="36"/>
      <name val="Arial"/>
      <family val="0"/>
    </font>
    <font>
      <u val="singleAccounting"/>
      <sz val="12"/>
      <name val="Arial Narrow"/>
      <family val="2"/>
    </font>
    <font>
      <b/>
      <sz val="14"/>
      <name val="Arial Narrow"/>
      <family val="2"/>
    </font>
    <font>
      <sz val="12"/>
      <name val="Arial Black"/>
      <family val="2"/>
    </font>
    <font>
      <b/>
      <sz val="12"/>
      <name val="Arial Black"/>
      <family val="2"/>
    </font>
    <font>
      <sz val="14"/>
      <name val="Arial Black"/>
      <family val="2"/>
    </font>
    <font>
      <b/>
      <u val="single"/>
      <sz val="10"/>
      <name val="Arial"/>
      <family val="2"/>
    </font>
    <font>
      <b/>
      <sz val="10"/>
      <name val="Arial"/>
      <family val="2"/>
    </font>
    <font>
      <b/>
      <u val="single"/>
      <sz val="12"/>
      <name val="Arial Narrow"/>
      <family val="2"/>
    </font>
    <font>
      <sz val="12"/>
      <color indexed="10"/>
      <name val="Arial Narrow"/>
      <family val="2"/>
    </font>
    <font>
      <i/>
      <vertAlign val="subscript"/>
      <sz val="12"/>
      <name val="Arial Narrow"/>
      <family val="2"/>
    </font>
    <font>
      <sz val="8"/>
      <name val="Arial"/>
      <family val="0"/>
    </font>
    <font>
      <vertAlign val="subscript"/>
      <sz val="12"/>
      <name val="Arial Narrow"/>
      <family val="2"/>
    </font>
    <font>
      <sz val="10"/>
      <name val="Arial Black"/>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26">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double"/>
    </border>
    <border>
      <left>
        <color indexed="63"/>
      </left>
      <right>
        <color indexed="63"/>
      </right>
      <top>
        <color indexed="63"/>
      </top>
      <bottom style="double"/>
    </border>
    <border>
      <left style="medium"/>
      <right style="medium"/>
      <top style="medium"/>
      <bottom style="medium"/>
    </border>
    <border>
      <left>
        <color indexed="63"/>
      </left>
      <right>
        <color indexed="63"/>
      </right>
      <top style="thin"/>
      <bottom style="thin"/>
    </border>
    <border>
      <left style="thin"/>
      <right>
        <color indexed="63"/>
      </right>
      <top style="thin"/>
      <bottom style="double"/>
    </border>
    <border>
      <left>
        <color indexed="63"/>
      </left>
      <right style="thin"/>
      <top>
        <color indexed="63"/>
      </top>
      <bottom style="thin"/>
    </border>
    <border>
      <left>
        <color indexed="63"/>
      </left>
      <right style="thin"/>
      <top style="thin"/>
      <bottom style="double"/>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326">
    <xf numFmtId="0" fontId="0" fillId="0" borderId="0" xfId="0" applyAlignment="1">
      <alignment/>
    </xf>
    <xf numFmtId="0" fontId="2"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41" fontId="2" fillId="0" borderId="0" xfId="0" applyNumberFormat="1" applyFont="1" applyAlignment="1">
      <alignment vertical="top" wrapText="1"/>
    </xf>
    <xf numFmtId="0" fontId="2" fillId="0" borderId="1" xfId="0" applyFont="1" applyBorder="1" applyAlignment="1" quotePrefix="1">
      <alignment horizontal="center" vertical="top" wrapText="1"/>
    </xf>
    <xf numFmtId="0" fontId="2" fillId="0" borderId="2" xfId="0" applyFont="1" applyBorder="1" applyAlignment="1" quotePrefix="1">
      <alignment horizontal="center" vertical="top" wrapText="1"/>
    </xf>
    <xf numFmtId="0" fontId="2" fillId="0" borderId="0" xfId="0" applyFont="1" applyBorder="1" applyAlignment="1">
      <alignment horizontal="left" vertical="top" wrapText="1"/>
    </xf>
    <xf numFmtId="0" fontId="2" fillId="0" borderId="3" xfId="0" applyFont="1" applyBorder="1" applyAlignment="1" quotePrefix="1">
      <alignment horizontal="center" vertical="top" wrapText="1"/>
    </xf>
    <xf numFmtId="41" fontId="4" fillId="0" borderId="0" xfId="0" applyNumberFormat="1" applyFont="1" applyAlignment="1">
      <alignment horizontal="center" vertical="top" wrapText="1"/>
    </xf>
    <xf numFmtId="41" fontId="4" fillId="0" borderId="4" xfId="0" applyNumberFormat="1" applyFont="1" applyBorder="1" applyAlignment="1">
      <alignment horizontal="center" vertical="top" wrapText="1"/>
    </xf>
    <xf numFmtId="14" fontId="4" fillId="0" borderId="5" xfId="0" applyNumberFormat="1" applyFont="1" applyBorder="1" applyAlignment="1">
      <alignment horizontal="center" vertical="top" wrapText="1"/>
    </xf>
    <xf numFmtId="41" fontId="4" fillId="0" borderId="6" xfId="0" applyNumberFormat="1" applyFont="1" applyBorder="1" applyAlignment="1">
      <alignment horizontal="center" vertical="top" wrapText="1"/>
    </xf>
    <xf numFmtId="41" fontId="4" fillId="0" borderId="6" xfId="0" applyNumberFormat="1" applyFont="1" applyFill="1" applyBorder="1" applyAlignment="1">
      <alignment horizontal="center" vertical="top" wrapText="1"/>
    </xf>
    <xf numFmtId="41" fontId="4" fillId="0" borderId="7" xfId="0" applyNumberFormat="1" applyFont="1" applyFill="1" applyBorder="1" applyAlignment="1">
      <alignment horizontal="center" vertical="top" wrapText="1"/>
    </xf>
    <xf numFmtId="0" fontId="2" fillId="0" borderId="8" xfId="0" applyFont="1" applyBorder="1" applyAlignment="1">
      <alignment horizontal="center" vertical="top" wrapText="1"/>
    </xf>
    <xf numFmtId="41" fontId="2" fillId="0" borderId="7" xfId="0" applyNumberFormat="1" applyFont="1" applyBorder="1" applyAlignment="1">
      <alignment vertical="top" wrapText="1"/>
    </xf>
    <xf numFmtId="41" fontId="2" fillId="0" borderId="7" xfId="0" applyNumberFormat="1" applyFont="1" applyFill="1" applyBorder="1" applyAlignment="1">
      <alignment vertical="top" wrapText="1"/>
    </xf>
    <xf numFmtId="37" fontId="6" fillId="0" borderId="0" xfId="0" applyNumberFormat="1" applyFont="1" applyBorder="1" applyAlignment="1">
      <alignment vertical="top" wrapText="1"/>
    </xf>
    <xf numFmtId="0" fontId="2" fillId="0" borderId="0" xfId="0" applyFont="1" applyAlignment="1">
      <alignment horizontal="left" vertical="top"/>
    </xf>
    <xf numFmtId="0" fontId="2" fillId="0" borderId="0" xfId="0" applyFont="1" applyAlignment="1" quotePrefix="1">
      <alignment horizontal="left" vertical="top" wrapText="1"/>
    </xf>
    <xf numFmtId="0" fontId="2" fillId="0" borderId="0" xfId="0" applyFont="1" applyBorder="1" applyAlignment="1">
      <alignment horizontal="left" vertical="center"/>
    </xf>
    <xf numFmtId="0" fontId="2" fillId="0" borderId="0" xfId="0" applyFont="1" applyBorder="1" applyAlignment="1">
      <alignment vertical="center"/>
    </xf>
    <xf numFmtId="41" fontId="4" fillId="0" borderId="0" xfId="0" applyNumberFormat="1" applyFont="1" applyBorder="1" applyAlignment="1">
      <alignment horizontal="center" vertical="center"/>
    </xf>
    <xf numFmtId="170" fontId="4" fillId="0" borderId="0" xfId="0" applyNumberFormat="1" applyFont="1" applyBorder="1" applyAlignment="1">
      <alignment horizontal="center" vertical="center"/>
    </xf>
    <xf numFmtId="0" fontId="2" fillId="0" borderId="0" xfId="0" applyFont="1" applyBorder="1" applyAlignment="1" quotePrefix="1">
      <alignment horizontal="left" vertical="center"/>
    </xf>
    <xf numFmtId="14" fontId="4" fillId="0" borderId="0" xfId="0" applyNumberFormat="1" applyFont="1" applyBorder="1" applyAlignment="1" quotePrefix="1">
      <alignment horizontal="center" vertical="center"/>
    </xf>
    <xf numFmtId="0" fontId="4" fillId="0" borderId="0" xfId="0" applyFont="1" applyBorder="1" applyAlignment="1">
      <alignment horizontal="left" vertical="center"/>
    </xf>
    <xf numFmtId="41" fontId="2"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41" fontId="4" fillId="0" borderId="0" xfId="0" applyNumberFormat="1" applyFont="1" applyBorder="1" applyAlignment="1">
      <alignment vertical="center"/>
    </xf>
    <xf numFmtId="41" fontId="2" fillId="0" borderId="0" xfId="15" applyNumberFormat="1" applyFont="1" applyBorder="1" applyAlignment="1">
      <alignment vertical="center"/>
    </xf>
    <xf numFmtId="0" fontId="4" fillId="0" borderId="0" xfId="0" applyFont="1" applyBorder="1" applyAlignment="1">
      <alignment vertical="center"/>
    </xf>
    <xf numFmtId="170" fontId="4" fillId="0" borderId="0" xfId="15" applyNumberFormat="1"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quotePrefix="1">
      <alignment horizontal="center" vertical="center"/>
    </xf>
    <xf numFmtId="0" fontId="10"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quotePrefix="1">
      <alignment horizontal="left" vertical="center"/>
    </xf>
    <xf numFmtId="41" fontId="9" fillId="0" borderId="0" xfId="0" applyNumberFormat="1" applyFont="1" applyBorder="1" applyAlignment="1">
      <alignment vertical="center"/>
    </xf>
    <xf numFmtId="170" fontId="9" fillId="0" borderId="0" xfId="0" applyNumberFormat="1" applyFont="1" applyBorder="1" applyAlignment="1">
      <alignment vertical="center"/>
    </xf>
    <xf numFmtId="41" fontId="11" fillId="0" borderId="0" xfId="22" applyNumberFormat="1" applyFont="1" applyAlignment="1">
      <alignment vertical="center"/>
      <protection/>
    </xf>
    <xf numFmtId="0" fontId="11" fillId="0" borderId="0" xfId="22" applyFont="1" applyAlignment="1">
      <alignment vertical="center"/>
      <protection/>
    </xf>
    <xf numFmtId="0" fontId="11" fillId="0" borderId="1" xfId="22" applyFont="1" applyFill="1" applyBorder="1" applyAlignment="1">
      <alignment vertical="center"/>
      <protection/>
    </xf>
    <xf numFmtId="0" fontId="11" fillId="0" borderId="3" xfId="22" applyFont="1" applyFill="1" applyBorder="1" applyAlignment="1">
      <alignment vertical="center"/>
      <protection/>
    </xf>
    <xf numFmtId="49" fontId="12" fillId="0" borderId="4" xfId="22" applyNumberFormat="1" applyFont="1" applyFill="1" applyBorder="1" applyAlignment="1">
      <alignment horizontal="center" vertical="center"/>
      <protection/>
    </xf>
    <xf numFmtId="49" fontId="12" fillId="0" borderId="9" xfId="22" applyNumberFormat="1" applyFont="1" applyFill="1" applyBorder="1" applyAlignment="1">
      <alignment horizontal="center" vertical="center"/>
      <protection/>
    </xf>
    <xf numFmtId="49" fontId="12" fillId="0" borderId="5" xfId="22" applyNumberFormat="1" applyFont="1" applyFill="1" applyBorder="1" applyAlignment="1">
      <alignment horizontal="center" vertical="center"/>
      <protection/>
    </xf>
    <xf numFmtId="49" fontId="12" fillId="0" borderId="10" xfId="22" applyNumberFormat="1" applyFont="1" applyFill="1" applyBorder="1" applyAlignment="1">
      <alignment horizontal="center" vertical="center"/>
      <protection/>
    </xf>
    <xf numFmtId="41" fontId="13" fillId="0" borderId="2" xfId="22" applyNumberFormat="1" applyFont="1" applyFill="1" applyBorder="1" applyAlignment="1">
      <alignment horizontal="center" vertical="center"/>
      <protection/>
    </xf>
    <xf numFmtId="0" fontId="2" fillId="0" borderId="0" xfId="21" applyFont="1" applyAlignment="1">
      <alignment vertical="center"/>
      <protection/>
    </xf>
    <xf numFmtId="0" fontId="4" fillId="0" borderId="0" xfId="21" applyFont="1" applyAlignment="1">
      <alignment vertical="center"/>
      <protection/>
    </xf>
    <xf numFmtId="0" fontId="2" fillId="0" borderId="0" xfId="21" applyNumberFormat="1" applyFont="1">
      <alignment/>
      <protection/>
    </xf>
    <xf numFmtId="0" fontId="2" fillId="0" borderId="0" xfId="21" applyFont="1">
      <alignment/>
      <protection/>
    </xf>
    <xf numFmtId="41" fontId="2" fillId="0" borderId="0" xfId="21" applyNumberFormat="1" applyFont="1">
      <alignment/>
      <protection/>
    </xf>
    <xf numFmtId="0" fontId="2" fillId="2" borderId="0" xfId="0" applyFont="1" applyFill="1" applyAlignment="1">
      <alignment horizontal="left" vertical="top" wrapText="1"/>
    </xf>
    <xf numFmtId="0" fontId="6" fillId="0" borderId="0" xfId="0" applyFont="1" applyAlignment="1">
      <alignment horizontal="center" vertical="top" wrapText="1"/>
    </xf>
    <xf numFmtId="170" fontId="2" fillId="0" borderId="0" xfId="15" applyNumberFormat="1" applyFont="1" applyAlignment="1">
      <alignment vertical="top" wrapText="1"/>
    </xf>
    <xf numFmtId="170" fontId="2" fillId="0" borderId="0" xfId="15" applyNumberFormat="1" applyFont="1" applyAlignment="1">
      <alignment horizontal="center" vertical="top" wrapText="1"/>
    </xf>
    <xf numFmtId="170" fontId="16" fillId="0" borderId="0" xfId="15" applyNumberFormat="1" applyFont="1" applyAlignment="1">
      <alignment vertical="top" wrapText="1"/>
    </xf>
    <xf numFmtId="0" fontId="1" fillId="0" borderId="0" xfId="0" applyFont="1" applyAlignment="1">
      <alignment vertical="top" wrapText="1"/>
    </xf>
    <xf numFmtId="0" fontId="1" fillId="0" borderId="0" xfId="0" applyFont="1" applyAlignment="1">
      <alignment/>
    </xf>
    <xf numFmtId="0" fontId="1" fillId="0" borderId="0" xfId="0" applyFont="1" applyBorder="1" applyAlignment="1">
      <alignment horizontal="left"/>
    </xf>
    <xf numFmtId="0" fontId="1" fillId="3" borderId="4" xfId="0" applyFont="1" applyFill="1" applyBorder="1" applyAlignment="1">
      <alignment horizontal="center"/>
    </xf>
    <xf numFmtId="0" fontId="1" fillId="3" borderId="5" xfId="0" applyFont="1" applyFill="1" applyBorder="1" applyAlignment="1">
      <alignment horizontal="center"/>
    </xf>
    <xf numFmtId="170" fontId="1" fillId="0" borderId="0" xfId="15" applyNumberFormat="1" applyFont="1" applyBorder="1" applyAlignment="1">
      <alignment horizontal="left"/>
    </xf>
    <xf numFmtId="0" fontId="4" fillId="3" borderId="0" xfId="0" applyFont="1" applyFill="1" applyAlignment="1">
      <alignment horizontal="center" vertical="top" wrapText="1"/>
    </xf>
    <xf numFmtId="0" fontId="2" fillId="3" borderId="0" xfId="0" applyFont="1" applyFill="1" applyAlignment="1">
      <alignment horizontal="center" vertical="top" wrapText="1"/>
    </xf>
    <xf numFmtId="0" fontId="4" fillId="3" borderId="0" xfId="0" applyFont="1" applyFill="1" applyAlignment="1" quotePrefix="1">
      <alignment horizontal="center" vertical="top" wrapText="1"/>
    </xf>
    <xf numFmtId="0" fontId="1" fillId="3" borderId="0" xfId="0" applyFont="1" applyFill="1" applyAlignment="1">
      <alignment/>
    </xf>
    <xf numFmtId="0" fontId="2" fillId="3" borderId="0" xfId="0" applyFont="1" applyFill="1" applyAlignment="1">
      <alignment vertical="top" wrapText="1"/>
    </xf>
    <xf numFmtId="0" fontId="2" fillId="3" borderId="0" xfId="0" applyFont="1" applyFill="1" applyAlignment="1" quotePrefix="1">
      <alignment horizontal="center" vertical="top" wrapText="1"/>
    </xf>
    <xf numFmtId="0" fontId="2" fillId="0" borderId="0" xfId="0" applyFont="1" applyBorder="1" applyAlignment="1">
      <alignment horizontal="left"/>
    </xf>
    <xf numFmtId="173" fontId="13" fillId="0" borderId="5" xfId="22" applyNumberFormat="1" applyFont="1" applyBorder="1" applyAlignment="1">
      <alignment vertical="center"/>
      <protection/>
    </xf>
    <xf numFmtId="0" fontId="2" fillId="0" borderId="0" xfId="0" applyFont="1" applyBorder="1" applyAlignment="1" quotePrefix="1">
      <alignment horizontal="left"/>
    </xf>
    <xf numFmtId="0" fontId="2" fillId="3" borderId="0" xfId="0" applyFont="1" applyFill="1" applyBorder="1" applyAlignment="1">
      <alignment vertical="center"/>
    </xf>
    <xf numFmtId="0" fontId="2" fillId="3" borderId="0" xfId="0" applyFont="1" applyFill="1" applyAlignment="1">
      <alignment vertical="center"/>
    </xf>
    <xf numFmtId="0" fontId="7" fillId="3" borderId="0" xfId="0" applyFont="1" applyFill="1" applyBorder="1" applyAlignment="1">
      <alignment vertical="center"/>
    </xf>
    <xf numFmtId="17" fontId="4" fillId="0" borderId="0" xfId="21" applyNumberFormat="1" applyFont="1" applyFill="1" applyBorder="1" applyAlignment="1">
      <alignment horizontal="center" vertical="center" wrapText="1"/>
      <protection/>
    </xf>
    <xf numFmtId="37" fontId="4" fillId="0" borderId="0" xfId="21" applyNumberFormat="1" applyFont="1" applyFill="1" applyBorder="1" applyAlignment="1">
      <alignment horizontal="center" vertical="center"/>
      <protection/>
    </xf>
    <xf numFmtId="170" fontId="17" fillId="2" borderId="0" xfId="15" applyNumberFormat="1" applyFont="1" applyFill="1" applyBorder="1" applyAlignment="1">
      <alignment vertical="center"/>
    </xf>
    <xf numFmtId="0" fontId="4" fillId="3" borderId="0" xfId="22" applyFont="1" applyFill="1" applyAlignment="1">
      <alignment horizontal="center" vertical="center"/>
      <protection/>
    </xf>
    <xf numFmtId="170" fontId="0" fillId="0" borderId="0" xfId="15" applyNumberFormat="1" applyAlignment="1">
      <alignment/>
    </xf>
    <xf numFmtId="170" fontId="0" fillId="0" borderId="11" xfId="15" applyNumberFormat="1" applyBorder="1" applyAlignment="1">
      <alignment/>
    </xf>
    <xf numFmtId="170" fontId="0" fillId="0" borderId="0" xfId="15" applyNumberFormat="1" applyFont="1" applyAlignment="1">
      <alignment horizontal="right"/>
    </xf>
    <xf numFmtId="170" fontId="0" fillId="0" borderId="12" xfId="15" applyNumberFormat="1" applyBorder="1" applyAlignment="1">
      <alignment/>
    </xf>
    <xf numFmtId="170" fontId="16" fillId="0" borderId="0" xfId="15" applyNumberFormat="1" applyFont="1" applyAlignment="1">
      <alignment horizontal="left" vertical="top" wrapText="1"/>
    </xf>
    <xf numFmtId="41" fontId="2" fillId="0" borderId="0" xfId="0" applyNumberFormat="1" applyFont="1" applyFill="1" applyBorder="1" applyAlignment="1">
      <alignment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170" fontId="16" fillId="0" borderId="0" xfId="15" applyNumberFormat="1" applyFont="1" applyFill="1" applyAlignment="1">
      <alignment horizontal="left" vertical="top" wrapText="1"/>
    </xf>
    <xf numFmtId="41" fontId="12" fillId="0" borderId="10" xfId="22" applyNumberFormat="1" applyFont="1" applyFill="1" applyBorder="1" applyAlignment="1">
      <alignment horizontal="center" vertical="center"/>
      <protection/>
    </xf>
    <xf numFmtId="41" fontId="11" fillId="0" borderId="6" xfId="22" applyNumberFormat="1" applyFont="1" applyFill="1" applyBorder="1" applyAlignment="1">
      <alignment vertical="center"/>
      <protection/>
    </xf>
    <xf numFmtId="15" fontId="1" fillId="3" borderId="6" xfId="0" applyNumberFormat="1" applyFont="1" applyFill="1" applyBorder="1" applyAlignment="1" quotePrefix="1">
      <alignment horizontal="center"/>
    </xf>
    <xf numFmtId="41" fontId="12" fillId="0" borderId="5" xfId="22" applyNumberFormat="1" applyFont="1" applyFill="1" applyBorder="1" applyAlignment="1">
      <alignment horizontal="center" vertical="center"/>
      <protection/>
    </xf>
    <xf numFmtId="0" fontId="11" fillId="0" borderId="3" xfId="22" applyFont="1" applyFill="1" applyBorder="1" applyAlignment="1">
      <alignment horizontal="justify" vertical="center"/>
      <protection/>
    </xf>
    <xf numFmtId="0" fontId="13" fillId="0" borderId="3" xfId="22" applyFont="1" applyFill="1" applyBorder="1" applyAlignment="1">
      <alignment vertical="center"/>
      <protection/>
    </xf>
    <xf numFmtId="0" fontId="13" fillId="0" borderId="3" xfId="22" applyFont="1" applyFill="1" applyBorder="1" applyAlignment="1">
      <alignment horizontal="justify" vertical="top" wrapText="1"/>
      <protection/>
    </xf>
    <xf numFmtId="0" fontId="13" fillId="0" borderId="3" xfId="22" applyFont="1" applyFill="1" applyBorder="1" applyAlignment="1">
      <alignment horizontal="justify" vertical="center"/>
      <protection/>
    </xf>
    <xf numFmtId="0" fontId="11" fillId="0" borderId="3" xfId="22" applyFont="1" applyBorder="1" applyAlignment="1">
      <alignment vertical="center"/>
      <protection/>
    </xf>
    <xf numFmtId="0" fontId="11" fillId="0" borderId="2" xfId="22" applyFont="1" applyBorder="1" applyAlignment="1">
      <alignment vertical="center"/>
      <protection/>
    </xf>
    <xf numFmtId="41" fontId="11" fillId="0" borderId="5" xfId="22" applyNumberFormat="1" applyFont="1" applyFill="1" applyBorder="1" applyAlignment="1">
      <alignment vertical="center"/>
      <protection/>
    </xf>
    <xf numFmtId="41" fontId="13" fillId="0" borderId="5" xfId="22" applyNumberFormat="1" applyFont="1" applyFill="1" applyBorder="1" applyAlignment="1">
      <alignment vertical="center"/>
      <protection/>
    </xf>
    <xf numFmtId="173" fontId="13" fillId="0" borderId="5" xfId="22" applyNumberFormat="1" applyFont="1" applyFill="1" applyBorder="1" applyAlignment="1">
      <alignment vertical="center"/>
      <protection/>
    </xf>
    <xf numFmtId="41" fontId="13" fillId="0" borderId="13" xfId="22" applyNumberFormat="1" applyFont="1" applyFill="1" applyBorder="1" applyAlignment="1">
      <alignment vertical="center"/>
      <protection/>
    </xf>
    <xf numFmtId="170" fontId="2" fillId="0" borderId="0" xfId="15" applyNumberFormat="1" applyFont="1" applyFill="1" applyBorder="1" applyAlignment="1">
      <alignment horizontal="left"/>
    </xf>
    <xf numFmtId="170" fontId="2" fillId="0" borderId="7" xfId="15" applyNumberFormat="1" applyFont="1" applyBorder="1" applyAlignment="1">
      <alignment horizontal="left"/>
    </xf>
    <xf numFmtId="43" fontId="2" fillId="0" borderId="14" xfId="15" applyNumberFormat="1" applyFont="1" applyBorder="1" applyAlignment="1">
      <alignment horizontal="left"/>
    </xf>
    <xf numFmtId="173" fontId="13" fillId="0" borderId="6" xfId="22" applyNumberFormat="1" applyFont="1" applyBorder="1" applyAlignment="1">
      <alignment horizontal="center" vertical="center"/>
      <protection/>
    </xf>
    <xf numFmtId="170" fontId="22" fillId="0" borderId="0" xfId="15" applyNumberFormat="1" applyFont="1" applyAlignment="1">
      <alignment/>
    </xf>
    <xf numFmtId="173" fontId="1" fillId="0" borderId="0" xfId="16" applyNumberFormat="1" applyFont="1" applyAlignment="1">
      <alignment/>
    </xf>
    <xf numFmtId="41" fontId="2" fillId="0" borderId="7" xfId="16" applyFont="1" applyBorder="1" applyAlignment="1">
      <alignment vertical="top" wrapText="1"/>
    </xf>
    <xf numFmtId="41" fontId="11" fillId="0" borderId="4" xfId="16" applyFont="1" applyFill="1" applyBorder="1" applyAlignment="1">
      <alignment vertical="center"/>
    </xf>
    <xf numFmtId="170" fontId="2" fillId="0" borderId="0" xfId="15" applyNumberFormat="1" applyFont="1" applyAlignment="1">
      <alignment/>
    </xf>
    <xf numFmtId="14" fontId="12" fillId="0" borderId="5" xfId="22" applyNumberFormat="1" applyFont="1" applyFill="1" applyBorder="1" applyAlignment="1">
      <alignment horizontal="center" vertical="center"/>
      <protection/>
    </xf>
    <xf numFmtId="0" fontId="23" fillId="0" borderId="0" xfId="0" applyFont="1" applyAlignment="1">
      <alignment/>
    </xf>
    <xf numFmtId="0" fontId="4" fillId="3" borderId="0" xfId="0" applyFont="1" applyFill="1" applyAlignment="1">
      <alignment horizontal="right" vertical="top" wrapText="1"/>
    </xf>
    <xf numFmtId="170" fontId="16" fillId="0" borderId="0" xfId="15" applyNumberFormat="1" applyFont="1" applyAlignment="1">
      <alignment horizontal="center" vertical="top" wrapText="1"/>
    </xf>
    <xf numFmtId="17" fontId="2" fillId="0" borderId="0" xfId="0" applyNumberFormat="1" applyFont="1" applyBorder="1" applyAlignment="1">
      <alignment horizontal="center" vertical="top" wrapText="1"/>
    </xf>
    <xf numFmtId="179" fontId="2" fillId="0" borderId="7" xfId="0" applyNumberFormat="1" applyFont="1" applyFill="1" applyBorder="1" applyAlignment="1">
      <alignment horizontal="center" vertical="top" wrapText="1"/>
    </xf>
    <xf numFmtId="17" fontId="4" fillId="0" borderId="15" xfId="0" applyNumberFormat="1" applyFont="1" applyBorder="1" applyAlignment="1">
      <alignment horizontal="center" vertical="top" wrapText="1"/>
    </xf>
    <xf numFmtId="170" fontId="2" fillId="0" borderId="14" xfId="15" applyNumberFormat="1" applyFont="1" applyBorder="1" applyAlignment="1">
      <alignment vertical="top" wrapText="1"/>
    </xf>
    <xf numFmtId="41" fontId="11" fillId="0" borderId="0" xfId="22" applyNumberFormat="1" applyFont="1" applyFill="1" applyAlignment="1">
      <alignment vertical="center"/>
      <protection/>
    </xf>
    <xf numFmtId="0" fontId="0" fillId="0" borderId="0" xfId="0" applyFill="1" applyAlignment="1">
      <alignment/>
    </xf>
    <xf numFmtId="41" fontId="4" fillId="0" borderId="0" xfId="0" applyNumberFormat="1" applyFont="1" applyFill="1" applyBorder="1" applyAlignment="1">
      <alignment horizontal="center" vertical="center"/>
    </xf>
    <xf numFmtId="14" fontId="4" fillId="0" borderId="0" xfId="0" applyNumberFormat="1" applyFont="1" applyFill="1" applyBorder="1" applyAlignment="1" quotePrefix="1">
      <alignment horizontal="center" vertical="center"/>
    </xf>
    <xf numFmtId="41" fontId="2" fillId="0" borderId="16" xfId="0" applyNumberFormat="1" applyFont="1" applyFill="1" applyBorder="1" applyAlignment="1">
      <alignment vertical="center"/>
    </xf>
    <xf numFmtId="41" fontId="4" fillId="0" borderId="12" xfId="0" applyNumberFormat="1" applyFont="1" applyFill="1" applyBorder="1" applyAlignment="1">
      <alignment vertical="center"/>
    </xf>
    <xf numFmtId="41" fontId="2" fillId="0" borderId="0" xfId="15" applyNumberFormat="1" applyFont="1" applyFill="1" applyBorder="1" applyAlignment="1">
      <alignment vertical="center"/>
    </xf>
    <xf numFmtId="41" fontId="9" fillId="0" borderId="0" xfId="0" applyNumberFormat="1" applyFont="1" applyFill="1" applyBorder="1" applyAlignment="1">
      <alignment vertical="center"/>
    </xf>
    <xf numFmtId="0" fontId="0" fillId="0" borderId="0" xfId="0" applyFont="1" applyFill="1" applyAlignment="1">
      <alignment/>
    </xf>
    <xf numFmtId="0" fontId="4" fillId="0" borderId="0" xfId="21" applyFont="1" applyFill="1" applyAlignment="1">
      <alignment horizontal="center" vertical="center"/>
      <protection/>
    </xf>
    <xf numFmtId="0" fontId="2" fillId="0" borderId="0" xfId="21" applyFont="1" applyFill="1" applyAlignment="1">
      <alignment vertical="center"/>
      <protection/>
    </xf>
    <xf numFmtId="0" fontId="4" fillId="0" borderId="0" xfId="21" applyFont="1" applyFill="1" applyAlignment="1">
      <alignment vertical="center"/>
      <protection/>
    </xf>
    <xf numFmtId="0" fontId="21" fillId="0" borderId="0" xfId="0" applyFont="1" applyFill="1" applyAlignment="1">
      <alignment horizontal="center"/>
    </xf>
    <xf numFmtId="170" fontId="0" fillId="0" borderId="0" xfId="15" applyNumberFormat="1" applyFill="1" applyAlignment="1">
      <alignment/>
    </xf>
    <xf numFmtId="170" fontId="0" fillId="0" borderId="12" xfId="15" applyNumberFormat="1" applyFill="1" applyBorder="1" applyAlignment="1">
      <alignment/>
    </xf>
    <xf numFmtId="0" fontId="0" fillId="0" borderId="0" xfId="0" applyFill="1" applyAlignment="1">
      <alignment horizontal="justify" vertical="center"/>
    </xf>
    <xf numFmtId="0" fontId="4" fillId="0" borderId="0" xfId="0" applyFont="1" applyFill="1" applyAlignment="1">
      <alignment horizontal="justify" vertical="center"/>
    </xf>
    <xf numFmtId="0" fontId="4" fillId="0" borderId="0" xfId="0" applyFont="1" applyFill="1" applyAlignment="1">
      <alignment horizontal="center" vertical="center"/>
    </xf>
    <xf numFmtId="0" fontId="4" fillId="0" borderId="4" xfId="0" applyFont="1" applyFill="1" applyBorder="1" applyAlignment="1">
      <alignment horizontal="justify" vertical="center"/>
    </xf>
    <xf numFmtId="0" fontId="4" fillId="0" borderId="4" xfId="0" applyFont="1" applyFill="1" applyBorder="1" applyAlignment="1">
      <alignment horizontal="center" vertical="center"/>
    </xf>
    <xf numFmtId="0" fontId="0" fillId="0" borderId="5" xfId="0" applyFill="1" applyBorder="1" applyAlignment="1">
      <alignment horizontal="justify" vertical="center"/>
    </xf>
    <xf numFmtId="0" fontId="2" fillId="0" borderId="7" xfId="0" applyFont="1" applyBorder="1" applyAlignment="1">
      <alignment horizontal="center" vertical="top" wrapText="1"/>
    </xf>
    <xf numFmtId="0" fontId="4" fillId="0" borderId="5" xfId="0" applyFont="1" applyFill="1" applyBorder="1" applyAlignment="1">
      <alignment horizontal="center" vertical="center"/>
    </xf>
    <xf numFmtId="0" fontId="0" fillId="0" borderId="6" xfId="0" applyFill="1" applyBorder="1" applyAlignment="1">
      <alignment horizontal="justify" vertical="center"/>
    </xf>
    <xf numFmtId="0" fontId="4" fillId="0" borderId="6" xfId="0" applyFont="1" applyFill="1" applyBorder="1" applyAlignment="1">
      <alignment horizontal="center" vertical="center"/>
    </xf>
    <xf numFmtId="0" fontId="0" fillId="0" borderId="4" xfId="0" applyFill="1" applyBorder="1" applyAlignment="1">
      <alignment horizontal="left" vertical="center"/>
    </xf>
    <xf numFmtId="3" fontId="0" fillId="0" borderId="4" xfId="15" applyNumberFormat="1" applyFont="1" applyFill="1" applyBorder="1" applyAlignment="1">
      <alignment horizontal="right" vertical="center"/>
    </xf>
    <xf numFmtId="0" fontId="0" fillId="0" borderId="5" xfId="0" applyFill="1" applyBorder="1" applyAlignment="1">
      <alignment horizontal="left" vertical="center"/>
    </xf>
    <xf numFmtId="170" fontId="0" fillId="0" borderId="5" xfId="15" applyNumberFormat="1" applyFill="1" applyBorder="1" applyAlignment="1">
      <alignment horizontal="right" vertical="center"/>
    </xf>
    <xf numFmtId="0" fontId="0" fillId="0" borderId="5" xfId="0" applyFill="1" applyBorder="1" applyAlignment="1" quotePrefix="1">
      <alignment horizontal="left" vertical="center"/>
    </xf>
    <xf numFmtId="3" fontId="0" fillId="0" borderId="5" xfId="0" applyNumberFormat="1" applyFill="1" applyBorder="1" applyAlignment="1">
      <alignment horizontal="right" vertical="center"/>
    </xf>
    <xf numFmtId="0" fontId="0" fillId="0" borderId="5" xfId="0" applyFill="1" applyBorder="1" applyAlignment="1">
      <alignment/>
    </xf>
    <xf numFmtId="3" fontId="0" fillId="0" borderId="5" xfId="15" applyNumberFormat="1" applyFill="1" applyBorder="1" applyAlignment="1">
      <alignment horizontal="right" vertical="center"/>
    </xf>
    <xf numFmtId="3" fontId="0" fillId="0" borderId="0" xfId="0" applyNumberFormat="1" applyFill="1" applyBorder="1" applyAlignment="1">
      <alignment horizontal="right" vertical="center"/>
    </xf>
    <xf numFmtId="0" fontId="0" fillId="0" borderId="5" xfId="0" applyFill="1" applyBorder="1" applyAlignment="1">
      <alignment horizontal="left" vertical="center" wrapText="1"/>
    </xf>
    <xf numFmtId="0" fontId="0" fillId="0" borderId="6" xfId="0" applyFill="1" applyBorder="1" applyAlignment="1">
      <alignment horizontal="left" vertical="center"/>
    </xf>
    <xf numFmtId="170" fontId="0" fillId="0" borderId="7" xfId="15" applyNumberFormat="1" applyFill="1" applyBorder="1" applyAlignment="1">
      <alignment horizontal="right" vertical="center"/>
    </xf>
    <xf numFmtId="0" fontId="0" fillId="0" borderId="0" xfId="0" applyFill="1" applyAlignment="1">
      <alignment horizontal="right" vertical="center"/>
    </xf>
    <xf numFmtId="0" fontId="24" fillId="0" borderId="0" xfId="0" applyFont="1" applyAlignment="1">
      <alignment horizontal="justify" vertical="top" wrapText="1"/>
    </xf>
    <xf numFmtId="0" fontId="4" fillId="0" borderId="0" xfId="0" applyFont="1" applyFill="1" applyAlignment="1">
      <alignment horizontal="center" vertical="top" wrapText="1"/>
    </xf>
    <xf numFmtId="0" fontId="1" fillId="0" borderId="0" xfId="0" applyFont="1" applyFill="1" applyAlignment="1">
      <alignment/>
    </xf>
    <xf numFmtId="0" fontId="2" fillId="0" borderId="0" xfId="0" applyFont="1" applyFill="1" applyAlignment="1">
      <alignment vertical="top"/>
    </xf>
    <xf numFmtId="0" fontId="2"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0" xfId="0" applyFont="1" applyFill="1" applyAlignment="1" quotePrefix="1">
      <alignment horizontal="center" vertical="top" wrapText="1"/>
    </xf>
    <xf numFmtId="0" fontId="6" fillId="0" borderId="0" xfId="0" applyFont="1" applyFill="1" applyBorder="1" applyAlignment="1">
      <alignment horizontal="left" vertical="top" wrapText="1"/>
    </xf>
    <xf numFmtId="0" fontId="4" fillId="0" borderId="0" xfId="0" applyFont="1" applyFill="1" applyBorder="1" applyAlignment="1" quotePrefix="1">
      <alignment horizontal="center" vertical="top" wrapText="1"/>
    </xf>
    <xf numFmtId="0" fontId="2" fillId="0" borderId="0" xfId="0" applyFont="1" applyFill="1" applyBorder="1" applyAlignment="1" quotePrefix="1">
      <alignment horizontal="center" vertical="top" wrapText="1"/>
    </xf>
    <xf numFmtId="170" fontId="2" fillId="0" borderId="0" xfId="15" applyNumberFormat="1" applyFont="1" applyFill="1" applyBorder="1" applyAlignment="1">
      <alignment horizontal="right" vertical="top" wrapText="1"/>
    </xf>
    <xf numFmtId="170" fontId="1" fillId="0" borderId="0" xfId="15" applyNumberFormat="1" applyFont="1" applyFill="1" applyAlignment="1">
      <alignment horizontal="right"/>
    </xf>
    <xf numFmtId="0" fontId="2" fillId="0" borderId="0" xfId="0" applyFont="1" applyFill="1" applyAlignment="1">
      <alignment horizontal="left"/>
    </xf>
    <xf numFmtId="170" fontId="2" fillId="0" borderId="16" xfId="15" applyNumberFormat="1" applyFont="1" applyFill="1" applyBorder="1" applyAlignment="1">
      <alignment horizontal="right" vertical="top" wrapText="1"/>
    </xf>
    <xf numFmtId="170" fontId="2" fillId="0" borderId="14" xfId="15" applyNumberFormat="1" applyFont="1" applyBorder="1" applyAlignment="1">
      <alignment horizontal="left" vertical="top" wrapText="1"/>
    </xf>
    <xf numFmtId="170" fontId="2" fillId="0" borderId="14" xfId="15" applyNumberFormat="1" applyFont="1" applyFill="1" applyBorder="1" applyAlignment="1">
      <alignment horizontal="left" vertical="top" wrapText="1"/>
    </xf>
    <xf numFmtId="0" fontId="2" fillId="0" borderId="0" xfId="0" applyFont="1" applyFill="1" applyAlignment="1">
      <alignment horizontal="justify" vertical="top" wrapText="1"/>
    </xf>
    <xf numFmtId="0" fontId="1" fillId="0" borderId="0" xfId="0" applyFont="1" applyFill="1" applyAlignment="1">
      <alignment vertical="top" wrapText="1"/>
    </xf>
    <xf numFmtId="2" fontId="2" fillId="3" borderId="0" xfId="0" applyNumberFormat="1" applyFont="1" applyFill="1" applyBorder="1" applyAlignment="1">
      <alignment horizontal="justify" vertical="top" wrapText="1"/>
    </xf>
    <xf numFmtId="0" fontId="1" fillId="3" borderId="0" xfId="0" applyFont="1" applyFill="1" applyAlignment="1">
      <alignment horizontal="justify" vertical="top" wrapText="1"/>
    </xf>
    <xf numFmtId="41" fontId="11" fillId="0" borderId="1" xfId="22" applyNumberFormat="1" applyFont="1" applyFill="1" applyBorder="1" applyAlignment="1">
      <alignment horizontal="center" vertical="center"/>
      <protection/>
    </xf>
    <xf numFmtId="41" fontId="11" fillId="0" borderId="2" xfId="22" applyNumberFormat="1" applyFont="1" applyFill="1" applyBorder="1" applyAlignment="1">
      <alignment horizontal="center" vertical="center"/>
      <protection/>
    </xf>
    <xf numFmtId="41" fontId="11" fillId="0" borderId="3" xfId="22" applyNumberFormat="1" applyFont="1" applyFill="1" applyBorder="1" applyAlignment="1">
      <alignment vertical="center"/>
      <protection/>
    </xf>
    <xf numFmtId="41" fontId="11" fillId="0" borderId="3" xfId="22" applyNumberFormat="1" applyFont="1" applyFill="1" applyBorder="1" applyAlignment="1">
      <alignment horizontal="center" vertical="center"/>
      <protection/>
    </xf>
    <xf numFmtId="41" fontId="13" fillId="0" borderId="3" xfId="22" applyNumberFormat="1" applyFont="1" applyFill="1" applyBorder="1" applyAlignment="1">
      <alignment vertical="center"/>
      <protection/>
    </xf>
    <xf numFmtId="41" fontId="13" fillId="0" borderId="17" xfId="22" applyNumberFormat="1" applyFont="1" applyFill="1" applyBorder="1" applyAlignment="1">
      <alignment vertical="center"/>
      <protection/>
    </xf>
    <xf numFmtId="173" fontId="13" fillId="0" borderId="3" xfId="22" applyNumberFormat="1" applyFont="1" applyFill="1" applyBorder="1" applyAlignment="1">
      <alignment vertical="center"/>
      <protection/>
    </xf>
    <xf numFmtId="173" fontId="13" fillId="0" borderId="2" xfId="22" applyNumberFormat="1" applyFont="1" applyFill="1" applyBorder="1" applyAlignment="1">
      <alignment horizontal="center" vertical="center"/>
      <protection/>
    </xf>
    <xf numFmtId="41" fontId="11" fillId="0" borderId="9" xfId="22" applyNumberFormat="1" applyFont="1" applyFill="1" applyBorder="1" applyAlignment="1">
      <alignment horizontal="center" vertical="center"/>
      <protection/>
    </xf>
    <xf numFmtId="41" fontId="11" fillId="0" borderId="10" xfId="22" applyNumberFormat="1" applyFont="1" applyFill="1" applyBorder="1" applyAlignment="1">
      <alignment horizontal="center" vertical="center"/>
      <protection/>
    </xf>
    <xf numFmtId="41" fontId="11" fillId="0" borderId="10" xfId="22" applyNumberFormat="1" applyFont="1" applyFill="1" applyBorder="1" applyAlignment="1">
      <alignment vertical="center"/>
      <protection/>
    </xf>
    <xf numFmtId="41" fontId="13" fillId="0" borderId="10" xfId="22" applyNumberFormat="1" applyFont="1" applyFill="1" applyBorder="1" applyAlignment="1">
      <alignment vertical="center"/>
      <protection/>
    </xf>
    <xf numFmtId="173" fontId="13" fillId="0" borderId="10" xfId="22" applyNumberFormat="1" applyFont="1" applyFill="1" applyBorder="1" applyAlignment="1">
      <alignment vertical="center"/>
      <protection/>
    </xf>
    <xf numFmtId="173" fontId="13" fillId="0" borderId="18" xfId="22" applyNumberFormat="1" applyFont="1" applyFill="1" applyBorder="1" applyAlignment="1">
      <alignment horizontal="center" vertical="center"/>
      <protection/>
    </xf>
    <xf numFmtId="41" fontId="11" fillId="0" borderId="18" xfId="22" applyNumberFormat="1" applyFont="1" applyFill="1" applyBorder="1" applyAlignment="1">
      <alignment horizontal="center" vertical="center"/>
      <protection/>
    </xf>
    <xf numFmtId="41" fontId="13" fillId="0" borderId="19" xfId="22" applyNumberFormat="1" applyFont="1" applyFill="1" applyBorder="1" applyAlignment="1">
      <alignment vertical="center"/>
      <protection/>
    </xf>
    <xf numFmtId="0" fontId="22" fillId="0" borderId="0" xfId="0" applyFont="1" applyAlignment="1">
      <alignment/>
    </xf>
    <xf numFmtId="41" fontId="4" fillId="0" borderId="14" xfId="0" applyNumberFormat="1" applyFont="1" applyFill="1" applyBorder="1" applyAlignment="1">
      <alignment vertical="center"/>
    </xf>
    <xf numFmtId="41" fontId="2" fillId="0" borderId="11" xfId="0" applyNumberFormat="1" applyFont="1" applyFill="1" applyBorder="1" applyAlignment="1">
      <alignment vertical="center"/>
    </xf>
    <xf numFmtId="0" fontId="4" fillId="0" borderId="0" xfId="0" applyFont="1" applyBorder="1" applyAlignment="1" quotePrefix="1">
      <alignment horizontal="left" vertical="center"/>
    </xf>
    <xf numFmtId="0" fontId="4" fillId="0" borderId="0" xfId="0" applyFont="1" applyAlignment="1">
      <alignment/>
    </xf>
    <xf numFmtId="0" fontId="2" fillId="0" borderId="0" xfId="0" applyFont="1" applyFill="1" applyBorder="1" applyAlignment="1">
      <alignment vertical="center"/>
    </xf>
    <xf numFmtId="43" fontId="4" fillId="0" borderId="0" xfId="15" applyNumberFormat="1" applyFont="1" applyFill="1" applyBorder="1" applyAlignment="1">
      <alignment vertical="center"/>
    </xf>
    <xf numFmtId="3" fontId="2" fillId="0" borderId="0" xfId="0" applyNumberFormat="1" applyFont="1" applyBorder="1" applyAlignment="1">
      <alignment horizontal="center" vertical="top" wrapText="1"/>
    </xf>
    <xf numFmtId="170" fontId="0" fillId="0" borderId="0" xfId="15"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0" fillId="0" borderId="3"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3" fontId="0" fillId="0" borderId="5" xfId="15" applyNumberFormat="1" applyFont="1" applyFill="1" applyBorder="1" applyAlignment="1">
      <alignment horizontal="right" vertical="center"/>
    </xf>
    <xf numFmtId="3" fontId="0" fillId="0" borderId="3" xfId="15" applyNumberFormat="1" applyFont="1" applyFill="1" applyBorder="1" applyAlignment="1">
      <alignment horizontal="right" vertical="center"/>
    </xf>
    <xf numFmtId="170" fontId="0" fillId="0" borderId="5" xfId="15" applyNumberFormat="1" applyFont="1" applyFill="1" applyBorder="1" applyAlignment="1">
      <alignment horizontal="right" vertical="center"/>
    </xf>
    <xf numFmtId="170" fontId="0" fillId="0" borderId="3" xfId="15" applyNumberFormat="1" applyFont="1" applyFill="1" applyBorder="1" applyAlignment="1">
      <alignment horizontal="right" vertical="center"/>
    </xf>
    <xf numFmtId="3" fontId="0" fillId="0" borderId="6" xfId="0" applyNumberFormat="1" applyFont="1" applyFill="1" applyBorder="1" applyAlignment="1">
      <alignment horizontal="right" vertical="center"/>
    </xf>
    <xf numFmtId="43" fontId="0" fillId="0" borderId="5" xfId="15" applyFont="1" applyFill="1" applyBorder="1" applyAlignment="1">
      <alignment horizontal="right" vertical="center"/>
    </xf>
    <xf numFmtId="41" fontId="11" fillId="0" borderId="6" xfId="16" applyFont="1" applyFill="1" applyBorder="1" applyAlignment="1">
      <alignment vertical="center"/>
    </xf>
    <xf numFmtId="41" fontId="11" fillId="0" borderId="5" xfId="16" applyFont="1" applyFill="1" applyBorder="1" applyAlignment="1">
      <alignment vertical="center"/>
    </xf>
    <xf numFmtId="173" fontId="13" fillId="0" borderId="6" xfId="22" applyNumberFormat="1" applyFont="1" applyFill="1" applyBorder="1" applyAlignment="1">
      <alignment horizontal="center" vertical="center"/>
      <protection/>
    </xf>
    <xf numFmtId="0" fontId="0" fillId="0" borderId="1" xfId="0" applyFill="1" applyBorder="1" applyAlignment="1">
      <alignment horizontal="left" vertical="center"/>
    </xf>
    <xf numFmtId="0" fontId="0" fillId="0" borderId="9" xfId="0" applyBorder="1" applyAlignment="1">
      <alignment/>
    </xf>
    <xf numFmtId="0" fontId="0" fillId="0" borderId="4" xfId="0" applyBorder="1" applyAlignment="1">
      <alignment/>
    </xf>
    <xf numFmtId="3" fontId="0" fillId="0" borderId="7" xfId="15" applyNumberFormat="1" applyFont="1" applyFill="1" applyBorder="1" applyAlignment="1">
      <alignment horizontal="right" vertical="center"/>
    </xf>
    <xf numFmtId="170" fontId="0" fillId="0" borderId="6" xfId="15" applyNumberFormat="1" applyFont="1" applyFill="1" applyBorder="1" applyAlignment="1">
      <alignment horizontal="right" vertical="center"/>
    </xf>
    <xf numFmtId="170" fontId="0" fillId="0" borderId="7" xfId="15" applyNumberFormat="1" applyFont="1" applyFill="1" applyBorder="1" applyAlignment="1">
      <alignment horizontal="right" vertical="center"/>
    </xf>
    <xf numFmtId="0" fontId="4" fillId="3" borderId="0" xfId="0" applyFont="1" applyFill="1" applyAlignment="1">
      <alignment vertical="top" wrapText="1"/>
    </xf>
    <xf numFmtId="41" fontId="11" fillId="0" borderId="5" xfId="22" applyNumberFormat="1" applyFont="1" applyFill="1" applyBorder="1" applyAlignment="1">
      <alignment horizontal="right" vertical="center"/>
      <protection/>
    </xf>
    <xf numFmtId="170" fontId="2" fillId="0" borderId="0" xfId="15" applyNumberFormat="1" applyFont="1" applyFill="1" applyBorder="1" applyAlignment="1">
      <alignment horizontal="left" vertical="top" wrapText="1"/>
    </xf>
    <xf numFmtId="41" fontId="13" fillId="0" borderId="4" xfId="22" applyNumberFormat="1" applyFont="1" applyFill="1" applyBorder="1" applyAlignment="1">
      <alignment vertical="center"/>
      <protection/>
    </xf>
    <xf numFmtId="41" fontId="13" fillId="0" borderId="9" xfId="22" applyNumberFormat="1" applyFont="1" applyFill="1" applyBorder="1" applyAlignment="1">
      <alignment vertical="center"/>
      <protection/>
    </xf>
    <xf numFmtId="41" fontId="11" fillId="0" borderId="6" xfId="22" applyNumberFormat="1" applyFont="1" applyFill="1" applyBorder="1" applyAlignment="1">
      <alignment horizontal="right" vertical="center"/>
      <protection/>
    </xf>
    <xf numFmtId="41" fontId="11" fillId="0" borderId="6" xfId="22" applyNumberFormat="1" applyFont="1" applyFill="1" applyBorder="1" applyAlignment="1">
      <alignment horizontal="center" vertical="center"/>
      <protection/>
    </xf>
    <xf numFmtId="43" fontId="0" fillId="0" borderId="7" xfId="15" applyFont="1" applyFill="1" applyBorder="1" applyAlignment="1">
      <alignment horizontal="right" vertical="center"/>
    </xf>
    <xf numFmtId="43" fontId="0" fillId="0" borderId="0" xfId="15" applyFont="1" applyFill="1" applyBorder="1" applyAlignment="1">
      <alignment horizontal="right" vertical="center"/>
    </xf>
    <xf numFmtId="3" fontId="0" fillId="0" borderId="0" xfId="15" applyNumberFormat="1" applyFont="1" applyFill="1" applyBorder="1" applyAlignment="1">
      <alignment horizontal="right" vertical="center"/>
    </xf>
    <xf numFmtId="3" fontId="0" fillId="0" borderId="6" xfId="15" applyNumberFormat="1" applyFont="1" applyFill="1" applyBorder="1" applyAlignment="1">
      <alignment horizontal="right" vertical="center"/>
    </xf>
    <xf numFmtId="3" fontId="0" fillId="0" borderId="0" xfId="15" applyNumberFormat="1" applyFill="1" applyBorder="1" applyAlignment="1">
      <alignment horizontal="right" vertical="center"/>
    </xf>
    <xf numFmtId="43" fontId="0" fillId="0" borderId="16" xfId="15" applyFont="1" applyFill="1" applyBorder="1" applyAlignment="1">
      <alignment horizontal="right" vertical="center"/>
    </xf>
    <xf numFmtId="3" fontId="0" fillId="0" borderId="16" xfId="15" applyNumberFormat="1" applyFont="1" applyFill="1" applyBorder="1" applyAlignment="1">
      <alignment horizontal="right" vertical="center"/>
    </xf>
    <xf numFmtId="170" fontId="0" fillId="0" borderId="4" xfId="15" applyNumberFormat="1" applyFill="1" applyBorder="1" applyAlignment="1">
      <alignment horizontal="right" vertical="center"/>
    </xf>
    <xf numFmtId="170" fontId="0" fillId="0" borderId="6" xfId="15" applyNumberFormat="1" applyFill="1" applyBorder="1" applyAlignment="1">
      <alignment horizontal="right" vertical="center"/>
    </xf>
    <xf numFmtId="170" fontId="2" fillId="0" borderId="0" xfId="15" applyNumberFormat="1" applyFont="1" applyFill="1" applyAlignment="1">
      <alignment horizontal="right"/>
    </xf>
    <xf numFmtId="17" fontId="2" fillId="0" borderId="4" xfId="0" applyNumberFormat="1" applyFont="1" applyBorder="1" applyAlignment="1">
      <alignment horizontal="center" vertical="top" wrapText="1"/>
    </xf>
    <xf numFmtId="0" fontId="2" fillId="0" borderId="0" xfId="0" applyFont="1" applyBorder="1" applyAlignment="1">
      <alignment horizontal="justify" vertical="top" wrapText="1"/>
    </xf>
    <xf numFmtId="0" fontId="1" fillId="0" borderId="0" xfId="0" applyFont="1" applyBorder="1" applyAlignment="1">
      <alignment/>
    </xf>
    <xf numFmtId="0" fontId="3" fillId="3" borderId="0" xfId="0" applyFont="1" applyFill="1" applyAlignment="1">
      <alignment horizontal="center" vertical="top" wrapText="1"/>
    </xf>
    <xf numFmtId="1" fontId="2" fillId="0" borderId="8" xfId="0" applyNumberFormat="1" applyFont="1" applyBorder="1" applyAlignment="1">
      <alignment horizontal="center" vertical="top" wrapText="1"/>
    </xf>
    <xf numFmtId="1" fontId="2" fillId="0" borderId="20" xfId="0" applyNumberFormat="1" applyFont="1" applyBorder="1" applyAlignment="1">
      <alignment horizontal="center" vertical="top" wrapText="1"/>
    </xf>
    <xf numFmtId="3" fontId="2" fillId="0" borderId="7" xfId="0" applyNumberFormat="1" applyFont="1" applyBorder="1" applyAlignment="1">
      <alignment horizontal="center" vertical="top" wrapText="1"/>
    </xf>
    <xf numFmtId="3" fontId="2" fillId="0" borderId="4" xfId="0" applyNumberFormat="1" applyFont="1" applyBorder="1" applyAlignment="1">
      <alignment horizontal="center" vertical="top" wrapText="1"/>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0" xfId="0" applyFont="1" applyFill="1" applyAlignment="1">
      <alignment horizontal="left" vertical="center" wrapText="1"/>
    </xf>
    <xf numFmtId="0" fontId="18" fillId="0" borderId="0" xfId="0" applyFont="1" applyFill="1" applyAlignment="1">
      <alignment horizontal="center" vertical="top" wrapText="1"/>
    </xf>
    <xf numFmtId="0" fontId="3" fillId="0" borderId="0" xfId="0" applyFont="1" applyFill="1" applyAlignment="1">
      <alignment horizontal="center" vertical="top" wrapText="1"/>
    </xf>
    <xf numFmtId="0" fontId="4" fillId="0" borderId="0" xfId="22" applyFont="1" applyFill="1" applyAlignment="1">
      <alignment horizontal="center" vertical="center"/>
      <protection/>
    </xf>
    <xf numFmtId="0" fontId="18" fillId="3" borderId="0" xfId="0" applyFont="1" applyFill="1" applyAlignment="1">
      <alignment horizontal="center" vertical="top" wrapText="1"/>
    </xf>
    <xf numFmtId="0" fontId="20" fillId="3" borderId="0" xfId="0" applyFont="1" applyFill="1" applyAlignment="1">
      <alignment horizontal="center" vertical="top" wrapText="1"/>
    </xf>
    <xf numFmtId="0" fontId="3" fillId="3" borderId="0" xfId="22" applyFont="1" applyFill="1" applyAlignment="1">
      <alignment horizontal="center" vertical="top"/>
      <protection/>
    </xf>
    <xf numFmtId="0" fontId="4" fillId="3" borderId="0" xfId="22" applyFont="1" applyFill="1" applyAlignment="1">
      <alignment horizontal="center" vertical="center"/>
      <protection/>
    </xf>
    <xf numFmtId="0" fontId="28" fillId="3" borderId="0" xfId="0" applyFont="1" applyFill="1" applyAlignment="1">
      <alignment horizontal="center" vertical="top" wrapText="1"/>
    </xf>
    <xf numFmtId="0" fontId="3" fillId="0" borderId="0" xfId="0" applyFont="1" applyAlignment="1">
      <alignment horizontal="left" vertical="center" wrapText="1"/>
    </xf>
    <xf numFmtId="49" fontId="12" fillId="0" borderId="1" xfId="22" applyNumberFormat="1" applyFont="1" applyFill="1" applyBorder="1" applyAlignment="1">
      <alignment horizontal="center" vertical="center"/>
      <protection/>
    </xf>
    <xf numFmtId="49" fontId="12" fillId="0" borderId="20" xfId="22" applyNumberFormat="1" applyFont="1" applyFill="1" applyBorder="1" applyAlignment="1">
      <alignment horizontal="center" vertical="center"/>
      <protection/>
    </xf>
    <xf numFmtId="49" fontId="12" fillId="0" borderId="8" xfId="22" applyNumberFormat="1" applyFont="1" applyFill="1" applyBorder="1" applyAlignment="1">
      <alignment horizontal="center" vertical="center"/>
      <protection/>
    </xf>
    <xf numFmtId="170" fontId="3" fillId="3" borderId="0" xfId="0" applyNumberFormat="1" applyFont="1" applyFill="1" applyAlignment="1" quotePrefix="1">
      <alignment horizontal="center" vertical="top" wrapText="1"/>
    </xf>
    <xf numFmtId="170" fontId="4" fillId="3" borderId="0" xfId="0" applyNumberFormat="1" applyFont="1" applyFill="1" applyAlignment="1">
      <alignment horizontal="center" vertical="center"/>
    </xf>
    <xf numFmtId="2" fontId="2" fillId="3" borderId="0" xfId="0" applyNumberFormat="1" applyFont="1" applyFill="1" applyBorder="1" applyAlignment="1">
      <alignment horizontal="justify" vertical="top" wrapText="1"/>
    </xf>
    <xf numFmtId="0" fontId="1" fillId="3" borderId="0" xfId="0" applyFont="1" applyFill="1" applyAlignment="1">
      <alignment horizontal="justify" vertical="top" wrapText="1"/>
    </xf>
    <xf numFmtId="41" fontId="2" fillId="0" borderId="21" xfId="0" applyNumberFormat="1" applyFont="1" applyBorder="1" applyAlignment="1">
      <alignment horizontal="center" vertical="top" wrapText="1"/>
    </xf>
    <xf numFmtId="41" fontId="2" fillId="0" borderId="9" xfId="0" applyNumberFormat="1" applyFont="1" applyBorder="1" applyAlignment="1">
      <alignment horizontal="center" vertical="top" wrapText="1"/>
    </xf>
    <xf numFmtId="41" fontId="4" fillId="0" borderId="1" xfId="0" applyNumberFormat="1" applyFont="1" applyFill="1" applyBorder="1" applyAlignment="1">
      <alignment horizontal="center" vertical="top" wrapText="1"/>
    </xf>
    <xf numFmtId="41" fontId="4" fillId="0" borderId="9" xfId="0" applyNumberFormat="1" applyFont="1" applyFill="1" applyBorder="1" applyAlignment="1">
      <alignment horizontal="center" vertical="top" wrapText="1"/>
    </xf>
    <xf numFmtId="41" fontId="4" fillId="0" borderId="2" xfId="0" applyNumberFormat="1" applyFont="1" applyFill="1" applyBorder="1" applyAlignment="1">
      <alignment horizontal="center" vertical="top" wrapText="1"/>
    </xf>
    <xf numFmtId="41" fontId="4" fillId="0" borderId="18" xfId="0" applyNumberFormat="1" applyFont="1" applyFill="1" applyBorder="1" applyAlignment="1">
      <alignment horizontal="center" vertical="top" wrapText="1"/>
    </xf>
    <xf numFmtId="41" fontId="2" fillId="0" borderId="0" xfId="0" applyNumberFormat="1" applyFont="1" applyBorder="1" applyAlignment="1">
      <alignment horizontal="center" vertical="top" wrapText="1"/>
    </xf>
    <xf numFmtId="41" fontId="2" fillId="0" borderId="10" xfId="0" applyNumberFormat="1" applyFont="1" applyBorder="1" applyAlignment="1">
      <alignment horizontal="center" vertical="top" wrapText="1"/>
    </xf>
    <xf numFmtId="0" fontId="4" fillId="0" borderId="11" xfId="0" applyFont="1" applyBorder="1" applyAlignment="1">
      <alignment horizontal="left" vertical="top" wrapText="1"/>
    </xf>
    <xf numFmtId="0" fontId="4" fillId="0" borderId="0" xfId="0" applyFont="1" applyAlignment="1">
      <alignment horizontal="left" vertical="top" wrapText="1"/>
    </xf>
    <xf numFmtId="41" fontId="2" fillId="0" borderId="16" xfId="0" applyNumberFormat="1" applyFont="1" applyBorder="1" applyAlignment="1">
      <alignment horizontal="left" vertical="top" wrapText="1" indent="1"/>
    </xf>
    <xf numFmtId="41" fontId="2" fillId="0" borderId="20" xfId="0" applyNumberFormat="1" applyFont="1" applyBorder="1" applyAlignment="1">
      <alignment horizontal="left" vertical="top" wrapText="1" indent="1"/>
    </xf>
    <xf numFmtId="0" fontId="2" fillId="0" borderId="0" xfId="0" applyFont="1" applyAlignment="1">
      <alignment horizontal="left" vertical="top" wrapText="1"/>
    </xf>
    <xf numFmtId="0" fontId="4" fillId="0" borderId="0" xfId="0" applyFont="1" applyAlignment="1">
      <alignment vertical="top" wrapText="1"/>
    </xf>
    <xf numFmtId="0" fontId="2" fillId="0" borderId="0" xfId="0" applyFont="1" applyAlignment="1">
      <alignment horizontal="justify" wrapText="1"/>
    </xf>
    <xf numFmtId="3" fontId="4" fillId="0" borderId="22" xfId="0" applyNumberFormat="1" applyFont="1" applyBorder="1" applyAlignment="1">
      <alignment horizontal="center" vertical="top" wrapText="1"/>
    </xf>
    <xf numFmtId="3" fontId="4" fillId="0" borderId="23" xfId="0" applyNumberFormat="1" applyFont="1" applyBorder="1" applyAlignment="1">
      <alignment horizontal="center" vertical="top" wrapText="1"/>
    </xf>
    <xf numFmtId="0" fontId="2" fillId="0" borderId="0" xfId="0" applyFont="1" applyAlignment="1">
      <alignment horizontal="justify" vertical="top" wrapText="1"/>
    </xf>
    <xf numFmtId="0" fontId="2" fillId="0" borderId="7" xfId="0" applyFont="1" applyBorder="1" applyAlignment="1">
      <alignment horizontal="center" vertical="top" wrapText="1"/>
    </xf>
    <xf numFmtId="0" fontId="1" fillId="0" borderId="0" xfId="0" applyFont="1" applyAlignment="1">
      <alignment vertical="top" wrapText="1"/>
    </xf>
    <xf numFmtId="0" fontId="2" fillId="0" borderId="4" xfId="0" applyFont="1" applyBorder="1" applyAlignment="1">
      <alignment horizontal="center" vertical="top" wrapText="1"/>
    </xf>
    <xf numFmtId="170" fontId="2" fillId="0" borderId="0" xfId="15" applyNumberFormat="1" applyFont="1" applyBorder="1" applyAlignment="1">
      <alignment horizontal="center" vertical="top" wrapText="1"/>
    </xf>
    <xf numFmtId="3" fontId="2" fillId="0" borderId="0" xfId="0" applyNumberFormat="1" applyFont="1" applyBorder="1" applyAlignment="1">
      <alignment horizontal="center" vertical="top" wrapText="1"/>
    </xf>
    <xf numFmtId="3" fontId="4" fillId="0" borderId="24" xfId="0" applyNumberFormat="1" applyFont="1" applyBorder="1" applyAlignment="1">
      <alignment horizontal="center" vertical="top" wrapText="1"/>
    </xf>
    <xf numFmtId="3" fontId="4" fillId="0" borderId="25" xfId="0" applyNumberFormat="1" applyFont="1" applyBorder="1" applyAlignment="1">
      <alignment horizontal="center" vertical="top" wrapText="1"/>
    </xf>
    <xf numFmtId="0" fontId="2" fillId="0" borderId="0" xfId="0" applyFont="1" applyFill="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wrapText="1"/>
    </xf>
    <xf numFmtId="0" fontId="2" fillId="0" borderId="0" xfId="0" applyFont="1" applyBorder="1" applyAlignment="1" quotePrefix="1">
      <alignment horizontal="left" wrapText="1"/>
    </xf>
    <xf numFmtId="0" fontId="2" fillId="3" borderId="0" xfId="0" applyFont="1" applyFill="1" applyBorder="1" applyAlignment="1">
      <alignment horizontal="justify" wrapText="1" shrinkToFit="1"/>
    </xf>
    <xf numFmtId="0" fontId="2" fillId="0" borderId="0" xfId="0" applyNumberFormat="1" applyFont="1" applyAlignment="1">
      <alignment horizontal="justify" vertical="top" wrapText="1"/>
    </xf>
    <xf numFmtId="0" fontId="1" fillId="0" borderId="0" xfId="0" applyFont="1" applyAlignment="1">
      <alignment/>
    </xf>
    <xf numFmtId="0" fontId="1" fillId="0" borderId="0" xfId="0" applyFont="1" applyAlignment="1">
      <alignment horizontal="justify" vertical="top" wrapText="1"/>
    </xf>
    <xf numFmtId="0" fontId="4" fillId="0" borderId="0" xfId="0" applyFont="1" applyFill="1" applyAlignment="1">
      <alignment horizontal="justify" vertical="top" wrapText="1"/>
    </xf>
    <xf numFmtId="0" fontId="1" fillId="0" borderId="0" xfId="0" applyFont="1" applyFill="1" applyAlignment="1">
      <alignment horizontal="justify" vertical="top" wrapText="1"/>
    </xf>
    <xf numFmtId="0" fontId="2" fillId="0" borderId="0" xfId="0" applyFont="1" applyAlignment="1">
      <alignment horizontal="left" wrapText="1"/>
    </xf>
    <xf numFmtId="0" fontId="5" fillId="0" borderId="0" xfId="0" applyFont="1" applyAlignment="1">
      <alignment horizontal="left" vertical="top" wrapText="1"/>
    </xf>
    <xf numFmtId="0" fontId="19" fillId="3" borderId="0" xfId="0" applyFont="1" applyFill="1" applyAlignment="1">
      <alignment horizontal="center" vertical="top" wrapText="1"/>
    </xf>
    <xf numFmtId="0" fontId="4" fillId="3" borderId="0" xfId="0" applyFont="1" applyFill="1" applyAlignment="1">
      <alignment horizontal="center" vertical="top" wrapText="1"/>
    </xf>
    <xf numFmtId="0" fontId="1" fillId="3" borderId="0" xfId="0" applyFont="1" applyFill="1" applyAlignment="1">
      <alignment horizontal="center" vertical="top" wrapText="1"/>
    </xf>
    <xf numFmtId="0" fontId="2" fillId="0" borderId="0" xfId="0" applyFont="1" applyFill="1" applyAlignment="1">
      <alignment horizontal="justify" vertical="top" wrapText="1"/>
    </xf>
    <xf numFmtId="0" fontId="1" fillId="0" borderId="0" xfId="0" applyFont="1" applyFill="1" applyAlignment="1">
      <alignment vertical="top" wrapText="1"/>
    </xf>
    <xf numFmtId="41" fontId="2" fillId="0" borderId="11" xfId="0" applyNumberFormat="1" applyFont="1" applyBorder="1" applyAlignment="1">
      <alignment horizontal="center" vertical="top" wrapText="1"/>
    </xf>
    <xf numFmtId="41" fontId="2" fillId="0" borderId="18" xfId="0" applyNumberFormat="1" applyFont="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4" fillId="0" borderId="0" xfId="0" applyFont="1" applyFill="1" applyAlignment="1">
      <alignment horizontal="left" vertical="top" wrapText="1"/>
    </xf>
    <xf numFmtId="0" fontId="6" fillId="0" borderId="0" xfId="0" applyFont="1" applyFill="1" applyBorder="1" applyAlignment="1">
      <alignment horizontal="left" vertical="top" wrapText="1"/>
    </xf>
    <xf numFmtId="0" fontId="2"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0</xdr:row>
      <xdr:rowOff>0</xdr:rowOff>
    </xdr:from>
    <xdr:to>
      <xdr:col>2</xdr:col>
      <xdr:colOff>657225</xdr:colOff>
      <xdr:row>5</xdr:row>
      <xdr:rowOff>142875</xdr:rowOff>
    </xdr:to>
    <xdr:pic>
      <xdr:nvPicPr>
        <xdr:cNvPr id="1" name="Picture 2"/>
        <xdr:cNvPicPr preferRelativeResize="1">
          <a:picLocks noChangeAspect="1"/>
        </xdr:cNvPicPr>
      </xdr:nvPicPr>
      <xdr:blipFill>
        <a:blip r:embed="rId1"/>
        <a:stretch>
          <a:fillRect/>
        </a:stretch>
      </xdr:blipFill>
      <xdr:spPr>
        <a:xfrm>
          <a:off x="2914650"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0</xdr:row>
      <xdr:rowOff>0</xdr:rowOff>
    </xdr:from>
    <xdr:to>
      <xdr:col>4</xdr:col>
      <xdr:colOff>781050</xdr:colOff>
      <xdr:row>5</xdr:row>
      <xdr:rowOff>47625</xdr:rowOff>
    </xdr:to>
    <xdr:pic>
      <xdr:nvPicPr>
        <xdr:cNvPr id="1" name="Picture 2"/>
        <xdr:cNvPicPr preferRelativeResize="1">
          <a:picLocks noChangeAspect="1"/>
        </xdr:cNvPicPr>
      </xdr:nvPicPr>
      <xdr:blipFill>
        <a:blip r:embed="rId1"/>
        <a:stretch>
          <a:fillRect/>
        </a:stretch>
      </xdr:blipFill>
      <xdr:spPr>
        <a:xfrm>
          <a:off x="299085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13</xdr:row>
      <xdr:rowOff>104775</xdr:rowOff>
    </xdr:from>
    <xdr:to>
      <xdr:col>6</xdr:col>
      <xdr:colOff>1028700</xdr:colOff>
      <xdr:row>13</xdr:row>
      <xdr:rowOff>104775</xdr:rowOff>
    </xdr:to>
    <xdr:sp>
      <xdr:nvSpPr>
        <xdr:cNvPr id="1" name="Line 1"/>
        <xdr:cNvSpPr>
          <a:spLocks/>
        </xdr:cNvSpPr>
      </xdr:nvSpPr>
      <xdr:spPr>
        <a:xfrm>
          <a:off x="7010400" y="2466975"/>
          <a:ext cx="7048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13</xdr:row>
      <xdr:rowOff>104775</xdr:rowOff>
    </xdr:from>
    <xdr:to>
      <xdr:col>3</xdr:col>
      <xdr:colOff>781050</xdr:colOff>
      <xdr:row>13</xdr:row>
      <xdr:rowOff>104775</xdr:rowOff>
    </xdr:to>
    <xdr:sp>
      <xdr:nvSpPr>
        <xdr:cNvPr id="2" name="Line 2"/>
        <xdr:cNvSpPr>
          <a:spLocks/>
        </xdr:cNvSpPr>
      </xdr:nvSpPr>
      <xdr:spPr>
        <a:xfrm>
          <a:off x="3943350" y="246697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35</xdr:row>
      <xdr:rowOff>104775</xdr:rowOff>
    </xdr:from>
    <xdr:to>
      <xdr:col>6</xdr:col>
      <xdr:colOff>1028700</xdr:colOff>
      <xdr:row>35</xdr:row>
      <xdr:rowOff>104775</xdr:rowOff>
    </xdr:to>
    <xdr:sp>
      <xdr:nvSpPr>
        <xdr:cNvPr id="3" name="Line 4"/>
        <xdr:cNvSpPr>
          <a:spLocks/>
        </xdr:cNvSpPr>
      </xdr:nvSpPr>
      <xdr:spPr>
        <a:xfrm>
          <a:off x="7010400" y="6219825"/>
          <a:ext cx="7048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35</xdr:row>
      <xdr:rowOff>104775</xdr:rowOff>
    </xdr:from>
    <xdr:to>
      <xdr:col>3</xdr:col>
      <xdr:colOff>781050</xdr:colOff>
      <xdr:row>35</xdr:row>
      <xdr:rowOff>104775</xdr:rowOff>
    </xdr:to>
    <xdr:sp>
      <xdr:nvSpPr>
        <xdr:cNvPr id="4" name="Line 5"/>
        <xdr:cNvSpPr>
          <a:spLocks/>
        </xdr:cNvSpPr>
      </xdr:nvSpPr>
      <xdr:spPr>
        <a:xfrm>
          <a:off x="3943350" y="62198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0</xdr:row>
      <xdr:rowOff>0</xdr:rowOff>
    </xdr:from>
    <xdr:to>
      <xdr:col>3</xdr:col>
      <xdr:colOff>790575</xdr:colOff>
      <xdr:row>5</xdr:row>
      <xdr:rowOff>142875</xdr:rowOff>
    </xdr:to>
    <xdr:pic>
      <xdr:nvPicPr>
        <xdr:cNvPr id="5" name="Picture 6"/>
        <xdr:cNvPicPr preferRelativeResize="1">
          <a:picLocks noChangeAspect="1"/>
        </xdr:cNvPicPr>
      </xdr:nvPicPr>
      <xdr:blipFill>
        <a:blip r:embed="rId1"/>
        <a:stretch>
          <a:fillRect/>
        </a:stretch>
      </xdr:blipFill>
      <xdr:spPr>
        <a:xfrm>
          <a:off x="3695700" y="0"/>
          <a:ext cx="100965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0</xdr:rowOff>
    </xdr:from>
    <xdr:to>
      <xdr:col>6</xdr:col>
      <xdr:colOff>523875</xdr:colOff>
      <xdr:row>6</xdr:row>
      <xdr:rowOff>19050</xdr:rowOff>
    </xdr:to>
    <xdr:pic>
      <xdr:nvPicPr>
        <xdr:cNvPr id="1" name="Picture 5"/>
        <xdr:cNvPicPr preferRelativeResize="1">
          <a:picLocks noChangeAspect="1"/>
        </xdr:cNvPicPr>
      </xdr:nvPicPr>
      <xdr:blipFill>
        <a:blip r:embed="rId1"/>
        <a:stretch>
          <a:fillRect/>
        </a:stretch>
      </xdr:blipFill>
      <xdr:spPr>
        <a:xfrm>
          <a:off x="3543300" y="0"/>
          <a:ext cx="12477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E52"/>
  <sheetViews>
    <sheetView workbookViewId="0" topLeftCell="A28">
      <selection activeCell="B23" sqref="B23"/>
    </sheetView>
  </sheetViews>
  <sheetFormatPr defaultColWidth="9.140625" defaultRowHeight="12.75"/>
  <cols>
    <col min="1" max="1" width="32.140625" style="0" customWidth="1"/>
    <col min="2" max="2" width="16.8515625" style="0" customWidth="1"/>
    <col min="3" max="3" width="15.00390625" style="131" customWidth="1"/>
    <col min="4" max="4" width="15.7109375" style="131" customWidth="1"/>
    <col min="5" max="5" width="15.28125" style="131" customWidth="1"/>
  </cols>
  <sheetData>
    <row r="7" spans="1:5" ht="22.5">
      <c r="A7" s="265" t="s">
        <v>264</v>
      </c>
      <c r="B7" s="265"/>
      <c r="C7" s="265"/>
      <c r="D7" s="265"/>
      <c r="E7" s="265"/>
    </row>
    <row r="8" spans="1:5" ht="18.75" customHeight="1">
      <c r="A8" s="268" t="s">
        <v>236</v>
      </c>
      <c r="B8" s="268"/>
      <c r="C8" s="268"/>
      <c r="D8" s="268"/>
      <c r="E8" s="268"/>
    </row>
    <row r="9" spans="1:5" ht="13.5">
      <c r="A9" s="266" t="s">
        <v>0</v>
      </c>
      <c r="B9" s="266"/>
      <c r="C9" s="266"/>
      <c r="D9" s="266"/>
      <c r="E9" s="266"/>
    </row>
    <row r="10" spans="1:5" ht="15.75">
      <c r="A10" s="267" t="s">
        <v>64</v>
      </c>
      <c r="B10" s="267"/>
      <c r="C10" s="267"/>
      <c r="D10" s="267"/>
      <c r="E10" s="267"/>
    </row>
    <row r="11" spans="1:5" ht="15.75">
      <c r="A11" s="267" t="s">
        <v>235</v>
      </c>
      <c r="B11" s="267"/>
      <c r="C11" s="267"/>
      <c r="D11" s="267"/>
      <c r="E11" s="267"/>
    </row>
    <row r="13" spans="1:5" ht="16.5">
      <c r="A13" s="51"/>
      <c r="B13" s="270" t="s">
        <v>65</v>
      </c>
      <c r="C13" s="271"/>
      <c r="D13" s="272" t="s">
        <v>66</v>
      </c>
      <c r="E13" s="271"/>
    </row>
    <row r="14" spans="1:5" ht="16.5">
      <c r="A14" s="52"/>
      <c r="B14" s="53" t="s">
        <v>57</v>
      </c>
      <c r="C14" s="54" t="s">
        <v>67</v>
      </c>
      <c r="D14" s="53" t="s">
        <v>57</v>
      </c>
      <c r="E14" s="54" t="s">
        <v>67</v>
      </c>
    </row>
    <row r="15" spans="1:5" ht="16.5">
      <c r="A15" s="52"/>
      <c r="B15" s="55" t="s">
        <v>68</v>
      </c>
      <c r="C15" s="56" t="s">
        <v>69</v>
      </c>
      <c r="D15" s="55" t="s">
        <v>68</v>
      </c>
      <c r="E15" s="56" t="s">
        <v>69</v>
      </c>
    </row>
    <row r="16" spans="1:5" ht="16.5">
      <c r="A16" s="52"/>
      <c r="B16" s="55" t="s">
        <v>59</v>
      </c>
      <c r="C16" s="56" t="s">
        <v>59</v>
      </c>
      <c r="D16" s="55" t="s">
        <v>70</v>
      </c>
      <c r="E16" s="56" t="s">
        <v>71</v>
      </c>
    </row>
    <row r="17" spans="1:5" ht="16.5">
      <c r="A17" s="52"/>
      <c r="B17" s="122">
        <v>38898</v>
      </c>
      <c r="C17" s="122">
        <v>38533</v>
      </c>
      <c r="D17" s="122">
        <v>38898</v>
      </c>
      <c r="E17" s="122">
        <v>38533</v>
      </c>
    </row>
    <row r="18" spans="1:5" ht="16.5">
      <c r="A18" s="57"/>
      <c r="B18" s="102" t="s">
        <v>24</v>
      </c>
      <c r="C18" s="99" t="s">
        <v>118</v>
      </c>
      <c r="D18" s="102" t="s">
        <v>118</v>
      </c>
      <c r="E18" s="99" t="s">
        <v>118</v>
      </c>
    </row>
    <row r="19" spans="1:5" ht="16.5">
      <c r="A19" s="51" t="s">
        <v>17</v>
      </c>
      <c r="B19" s="120">
        <v>27493</v>
      </c>
      <c r="C19" s="188">
        <v>26487</v>
      </c>
      <c r="D19" s="120">
        <f>27414+B19</f>
        <v>54907</v>
      </c>
      <c r="E19" s="196">
        <f>22205+C19</f>
        <v>48692</v>
      </c>
    </row>
    <row r="20" spans="1:5" ht="16.5">
      <c r="A20" s="52" t="s">
        <v>119</v>
      </c>
      <c r="B20" s="100">
        <v>-12677</v>
      </c>
      <c r="C20" s="189">
        <v>-13043</v>
      </c>
      <c r="D20" s="222">
        <f>-12640+B20</f>
        <v>-25317</v>
      </c>
      <c r="E20" s="202">
        <f>-11716+C20</f>
        <v>-24759</v>
      </c>
    </row>
    <row r="21" spans="1:5" ht="16.5">
      <c r="A21" s="104" t="s">
        <v>120</v>
      </c>
      <c r="B21" s="109">
        <f>SUM(B19:B20)</f>
        <v>14816</v>
      </c>
      <c r="C21" s="190">
        <f>SUM(C19:C20)</f>
        <v>13444</v>
      </c>
      <c r="D21" s="109">
        <f>SUM(D19:D20)</f>
        <v>29590</v>
      </c>
      <c r="E21" s="198">
        <f>SUM(E19:E20)</f>
        <v>23933</v>
      </c>
    </row>
    <row r="22" spans="1:5" ht="16.5">
      <c r="A22" s="52"/>
      <c r="B22" s="109"/>
      <c r="C22" s="191"/>
      <c r="D22" s="109"/>
      <c r="E22" s="197"/>
    </row>
    <row r="23" spans="1:5" ht="16.5">
      <c r="A23" s="52" t="s">
        <v>72</v>
      </c>
      <c r="B23" s="109">
        <v>450</v>
      </c>
      <c r="C23" s="191">
        <v>373</v>
      </c>
      <c r="D23" s="223">
        <f>358+B23</f>
        <v>808</v>
      </c>
      <c r="E23" s="197">
        <f>298+C23</f>
        <v>671</v>
      </c>
    </row>
    <row r="24" spans="1:5" ht="16.5">
      <c r="A24" s="52" t="s">
        <v>121</v>
      </c>
      <c r="B24" s="109">
        <v>-2070</v>
      </c>
      <c r="C24" s="191">
        <v>-2121</v>
      </c>
      <c r="D24" s="223">
        <f>-2215+B24</f>
        <v>-4285</v>
      </c>
      <c r="E24" s="197">
        <f>-1695+C24</f>
        <v>-3816</v>
      </c>
    </row>
    <row r="25" spans="1:5" ht="16.5">
      <c r="A25" s="52" t="s">
        <v>122</v>
      </c>
      <c r="B25" s="109">
        <v>-2191</v>
      </c>
      <c r="C25" s="191">
        <v>-1735</v>
      </c>
      <c r="D25" s="223">
        <f>-2195+B25</f>
        <v>-4386</v>
      </c>
      <c r="E25" s="197">
        <f>-1429+C25</f>
        <v>-3164</v>
      </c>
    </row>
    <row r="26" spans="1:5" ht="16.5">
      <c r="A26" s="103" t="s">
        <v>123</v>
      </c>
      <c r="B26" s="100">
        <v>-538</v>
      </c>
      <c r="C26" s="189">
        <v>-707</v>
      </c>
      <c r="D26" s="222">
        <f>-250+B26</f>
        <v>-788</v>
      </c>
      <c r="E26" s="202">
        <f>-282+C26</f>
        <v>-989</v>
      </c>
    </row>
    <row r="27" spans="1:5" ht="16.5">
      <c r="A27" s="104" t="s">
        <v>163</v>
      </c>
      <c r="B27" s="110">
        <f>SUM(B21:B26)</f>
        <v>10467</v>
      </c>
      <c r="C27" s="192">
        <f>SUM(C21:C26)</f>
        <v>9254</v>
      </c>
      <c r="D27" s="110">
        <f>SUM(D21:D26)</f>
        <v>20939</v>
      </c>
      <c r="E27" s="199">
        <f>SUM(E21:E26)</f>
        <v>16635</v>
      </c>
    </row>
    <row r="28" spans="1:5" ht="16.5">
      <c r="A28" s="52" t="s">
        <v>73</v>
      </c>
      <c r="B28" s="109">
        <v>-11</v>
      </c>
      <c r="C28" s="191">
        <v>-26</v>
      </c>
      <c r="D28" s="223">
        <f>-11+B28</f>
        <v>-22</v>
      </c>
      <c r="E28" s="197">
        <f>-26+C28</f>
        <v>-52</v>
      </c>
    </row>
    <row r="29" spans="1:5" ht="37.5" customHeight="1">
      <c r="A29" s="103" t="s">
        <v>197</v>
      </c>
      <c r="B29" s="100">
        <v>0</v>
      </c>
      <c r="C29" s="189">
        <v>127</v>
      </c>
      <c r="D29" s="222">
        <v>0</v>
      </c>
      <c r="E29" s="202">
        <f>113+C29</f>
        <v>240</v>
      </c>
    </row>
    <row r="30" spans="1:5" ht="26.25" customHeight="1">
      <c r="A30" s="105" t="s">
        <v>96</v>
      </c>
      <c r="B30" s="110">
        <f>SUM(B27:B29)</f>
        <v>10456</v>
      </c>
      <c r="C30" s="192">
        <f>SUM(C27:C29)</f>
        <v>9355</v>
      </c>
      <c r="D30" s="234">
        <f>SUM(D27:D29)</f>
        <v>20917</v>
      </c>
      <c r="E30" s="235">
        <f>SUM(E27:E29)</f>
        <v>16823</v>
      </c>
    </row>
    <row r="31" spans="1:5" ht="16.5">
      <c r="A31" s="52" t="s">
        <v>34</v>
      </c>
      <c r="B31" s="100">
        <f>-2857+148</f>
        <v>-2709</v>
      </c>
      <c r="C31" s="189">
        <v>-3690</v>
      </c>
      <c r="D31" s="222">
        <f>-2837+B31</f>
        <v>-5546</v>
      </c>
      <c r="E31" s="202">
        <f>-1563+C31</f>
        <v>-5253</v>
      </c>
    </row>
    <row r="32" spans="1:5" ht="18.75" customHeight="1" thickBot="1">
      <c r="A32" s="106" t="s">
        <v>164</v>
      </c>
      <c r="B32" s="112">
        <f>SUM(B30:B31)</f>
        <v>7747</v>
      </c>
      <c r="C32" s="193">
        <f>SUM(C30:C31)</f>
        <v>5665</v>
      </c>
      <c r="D32" s="112">
        <f>SUM(D30:D31)</f>
        <v>15371</v>
      </c>
      <c r="E32" s="203">
        <f>SUM(E30:E31)</f>
        <v>11570</v>
      </c>
    </row>
    <row r="33" spans="1:5" ht="17.25" thickTop="1">
      <c r="A33" s="52"/>
      <c r="B33" s="109"/>
      <c r="C33" s="191"/>
      <c r="D33" s="109"/>
      <c r="E33" s="197"/>
    </row>
    <row r="34" spans="1:5" ht="16.5">
      <c r="A34" s="104" t="s">
        <v>165</v>
      </c>
      <c r="B34" s="109"/>
      <c r="C34" s="191"/>
      <c r="D34" s="109"/>
      <c r="E34" s="197"/>
    </row>
    <row r="35" spans="1:5" ht="16.5">
      <c r="A35" s="52" t="s">
        <v>166</v>
      </c>
      <c r="B35" s="109">
        <f>+B32</f>
        <v>7747</v>
      </c>
      <c r="C35" s="109">
        <f>+C32</f>
        <v>5665</v>
      </c>
      <c r="D35" s="109">
        <f>+D32</f>
        <v>15371</v>
      </c>
      <c r="E35" s="109">
        <f>+E32</f>
        <v>11570</v>
      </c>
    </row>
    <row r="36" spans="1:5" ht="16.5">
      <c r="A36" s="52" t="s">
        <v>167</v>
      </c>
      <c r="B36" s="232" t="s">
        <v>100</v>
      </c>
      <c r="C36" s="191">
        <v>0</v>
      </c>
      <c r="D36" s="236" t="s">
        <v>100</v>
      </c>
      <c r="E36" s="237">
        <v>0</v>
      </c>
    </row>
    <row r="37" spans="1:5" ht="17.25" thickBot="1">
      <c r="A37" s="106" t="s">
        <v>164</v>
      </c>
      <c r="B37" s="193">
        <f>SUM(B35:B36)</f>
        <v>7747</v>
      </c>
      <c r="C37" s="193">
        <f>SUM(C35:C36)</f>
        <v>5665</v>
      </c>
      <c r="D37" s="112">
        <f>SUM(D32:D33)</f>
        <v>15371</v>
      </c>
      <c r="E37" s="203">
        <f>SUM(E32:E33)</f>
        <v>11570</v>
      </c>
    </row>
    <row r="38" spans="1:5" ht="17.25" thickTop="1">
      <c r="A38" s="52"/>
      <c r="B38" s="110"/>
      <c r="C38" s="191"/>
      <c r="D38" s="110"/>
      <c r="E38" s="197"/>
    </row>
    <row r="39" spans="1:5" ht="16.5">
      <c r="A39" s="52" t="s">
        <v>124</v>
      </c>
      <c r="B39" s="111"/>
      <c r="C39" s="191"/>
      <c r="D39" s="111"/>
      <c r="E39" s="197"/>
    </row>
    <row r="40" spans="1:5" ht="16.5">
      <c r="A40" s="107" t="s">
        <v>97</v>
      </c>
      <c r="B40" s="81">
        <f>B37/+NOTES!E206*100</f>
        <v>5.557667888631423</v>
      </c>
      <c r="C40" s="194">
        <v>4.31</v>
      </c>
      <c r="D40" s="111">
        <f>D37/+NOTES!G206*100</f>
        <v>11.027966308418591</v>
      </c>
      <c r="E40" s="200">
        <v>8.78</v>
      </c>
    </row>
    <row r="41" spans="1:5" ht="16.5">
      <c r="A41" s="108" t="s">
        <v>98</v>
      </c>
      <c r="B41" s="116">
        <f>NOTES!E217</f>
        <v>5.556193071792297</v>
      </c>
      <c r="C41" s="195">
        <v>4.28</v>
      </c>
      <c r="D41" s="224">
        <f>NOTES!G217</f>
        <v>11.024960550853537</v>
      </c>
      <c r="E41" s="201">
        <v>8.73</v>
      </c>
    </row>
    <row r="42" spans="1:5" ht="16.5">
      <c r="A42" s="50"/>
      <c r="B42" s="49"/>
      <c r="C42" s="130"/>
      <c r="D42" s="130"/>
      <c r="E42" s="130"/>
    </row>
    <row r="43" spans="1:5" ht="16.5">
      <c r="A43" s="50"/>
      <c r="B43" s="49"/>
      <c r="C43" s="130"/>
      <c r="D43" s="130"/>
      <c r="E43" s="130"/>
    </row>
    <row r="44" spans="1:5" ht="16.5">
      <c r="A44" s="50"/>
      <c r="B44" s="49"/>
      <c r="C44" s="130"/>
      <c r="D44" s="130"/>
      <c r="E44" s="130"/>
    </row>
    <row r="45" spans="1:5" ht="13.5">
      <c r="A45" s="269" t="s">
        <v>199</v>
      </c>
      <c r="B45" s="269"/>
      <c r="C45" s="269"/>
      <c r="D45" s="269"/>
      <c r="E45" s="269"/>
    </row>
    <row r="46" spans="1:5" ht="13.5">
      <c r="A46" s="269" t="s">
        <v>198</v>
      </c>
      <c r="B46" s="269"/>
      <c r="C46" s="269"/>
      <c r="D46" s="269"/>
      <c r="E46" s="269"/>
    </row>
    <row r="47" spans="1:5" ht="16.5">
      <c r="A47" s="50"/>
      <c r="B47" s="49"/>
      <c r="C47" s="130"/>
      <c r="D47" s="130"/>
      <c r="E47" s="130"/>
    </row>
    <row r="48" spans="1:5" ht="16.5">
      <c r="A48" s="50"/>
      <c r="B48" s="49"/>
      <c r="C48" s="130"/>
      <c r="D48" s="130"/>
      <c r="E48" s="130"/>
    </row>
    <row r="49" spans="1:5" ht="16.5">
      <c r="A49" s="50"/>
      <c r="B49" s="49"/>
      <c r="C49" s="130"/>
      <c r="D49" s="130"/>
      <c r="E49" s="130"/>
    </row>
    <row r="50" spans="1:5" ht="16.5">
      <c r="A50" s="50"/>
      <c r="B50" s="49"/>
      <c r="C50" s="130"/>
      <c r="D50" s="130"/>
      <c r="E50" s="130"/>
    </row>
    <row r="51" spans="1:5" ht="16.5">
      <c r="A51" s="50"/>
      <c r="B51" s="49"/>
      <c r="C51" s="130"/>
      <c r="D51" s="130"/>
      <c r="E51" s="130"/>
    </row>
    <row r="52" spans="1:5" ht="16.5">
      <c r="A52" s="50"/>
      <c r="B52" s="49"/>
      <c r="C52" s="130"/>
      <c r="D52" s="130"/>
      <c r="E52" s="130"/>
    </row>
  </sheetData>
  <mergeCells count="9">
    <mergeCell ref="A46:E46"/>
    <mergeCell ref="A45:E45"/>
    <mergeCell ref="B13:C13"/>
    <mergeCell ref="D13:E13"/>
    <mergeCell ref="A7:E7"/>
    <mergeCell ref="A9:E9"/>
    <mergeCell ref="A10:E10"/>
    <mergeCell ref="A11:E11"/>
    <mergeCell ref="A8:E8"/>
  </mergeCells>
  <printOptions/>
  <pageMargins left="1.11" right="0.75" top="1" bottom="1" header="0.5" footer="0.5"/>
  <pageSetup fitToHeight="1" fitToWidth="1" orientation="portrait" scale="87" r:id="rId2"/>
  <headerFooter alignWithMargins="0">
    <oddFooter>&amp;CPage &amp;P of &amp;N&amp;R&amp;D&amp;T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6:G97"/>
  <sheetViews>
    <sheetView workbookViewId="0" topLeftCell="A6">
      <selection activeCell="A6" sqref="A6:G6"/>
    </sheetView>
  </sheetViews>
  <sheetFormatPr defaultColWidth="9.140625" defaultRowHeight="12.75"/>
  <cols>
    <col min="4" max="4" width="19.28125" style="0" customWidth="1"/>
    <col min="5" max="5" width="18.140625" style="138" customWidth="1"/>
    <col min="7" max="7" width="18.140625" style="0" customWidth="1"/>
  </cols>
  <sheetData>
    <row r="6" spans="1:7" ht="18.75" customHeight="1">
      <c r="A6" s="265" t="s">
        <v>265</v>
      </c>
      <c r="B6" s="265"/>
      <c r="C6" s="265"/>
      <c r="D6" s="265"/>
      <c r="E6" s="265"/>
      <c r="F6" s="265"/>
      <c r="G6" s="265"/>
    </row>
    <row r="7" spans="1:7" ht="18.75" customHeight="1">
      <c r="A7" s="268" t="s">
        <v>236</v>
      </c>
      <c r="B7" s="268"/>
      <c r="C7" s="268"/>
      <c r="D7" s="268"/>
      <c r="E7" s="268"/>
      <c r="F7" s="268"/>
      <c r="G7" s="268"/>
    </row>
    <row r="8" spans="1:7" ht="13.5">
      <c r="A8" s="273" t="s">
        <v>0</v>
      </c>
      <c r="B8" s="273"/>
      <c r="C8" s="273"/>
      <c r="D8" s="273"/>
      <c r="E8" s="273"/>
      <c r="F8" s="273"/>
      <c r="G8" s="273"/>
    </row>
    <row r="9" spans="1:7" ht="15.75">
      <c r="A9" s="274" t="s">
        <v>53</v>
      </c>
      <c r="B9" s="274"/>
      <c r="C9" s="274"/>
      <c r="D9" s="274"/>
      <c r="E9" s="274"/>
      <c r="F9" s="274"/>
      <c r="G9" s="274"/>
    </row>
    <row r="10" spans="1:7" ht="15.75">
      <c r="A10" s="274" t="s">
        <v>241</v>
      </c>
      <c r="B10" s="274"/>
      <c r="C10" s="274"/>
      <c r="D10" s="274"/>
      <c r="E10" s="274"/>
      <c r="F10" s="274"/>
      <c r="G10" s="274"/>
    </row>
    <row r="11" ht="15.75" customHeight="1"/>
    <row r="12" spans="1:7" ht="15.75">
      <c r="A12" s="24"/>
      <c r="B12" s="25"/>
      <c r="C12" s="25"/>
      <c r="D12" s="25"/>
      <c r="E12" s="132" t="s">
        <v>54</v>
      </c>
      <c r="F12" s="26"/>
      <c r="G12" s="27" t="s">
        <v>54</v>
      </c>
    </row>
    <row r="13" spans="1:7" ht="15.75">
      <c r="A13" s="24"/>
      <c r="B13" s="25"/>
      <c r="C13" s="25"/>
      <c r="D13" s="25"/>
      <c r="E13" s="132" t="s">
        <v>55</v>
      </c>
      <c r="F13" s="26"/>
      <c r="G13" s="27" t="s">
        <v>56</v>
      </c>
    </row>
    <row r="14" spans="1:7" ht="15.75">
      <c r="A14" s="24"/>
      <c r="B14" s="25"/>
      <c r="C14" s="25"/>
      <c r="D14" s="25"/>
      <c r="E14" s="132" t="s">
        <v>57</v>
      </c>
      <c r="F14" s="26"/>
      <c r="G14" s="27" t="s">
        <v>58</v>
      </c>
    </row>
    <row r="15" spans="1:7" ht="15.75">
      <c r="A15" s="24"/>
      <c r="B15" s="25"/>
      <c r="C15" s="25"/>
      <c r="D15" s="25"/>
      <c r="E15" s="132" t="s">
        <v>68</v>
      </c>
      <c r="F15" s="26"/>
      <c r="G15" s="27" t="s">
        <v>95</v>
      </c>
    </row>
    <row r="16" spans="1:7" ht="15.75">
      <c r="A16" s="28"/>
      <c r="B16" s="25"/>
      <c r="C16" s="25"/>
      <c r="D16" s="25"/>
      <c r="E16" s="133" t="s">
        <v>242</v>
      </c>
      <c r="F16" s="29"/>
      <c r="G16" s="29" t="s">
        <v>156</v>
      </c>
    </row>
    <row r="17" spans="1:7" ht="15.75">
      <c r="A17" s="24"/>
      <c r="B17" s="25"/>
      <c r="C17" s="25"/>
      <c r="D17" s="25"/>
      <c r="E17" s="132" t="s">
        <v>24</v>
      </c>
      <c r="F17" s="26"/>
      <c r="G17" s="27" t="s">
        <v>118</v>
      </c>
    </row>
    <row r="18" spans="2:7" ht="15.75">
      <c r="B18" s="30" t="s">
        <v>168</v>
      </c>
      <c r="C18" s="25"/>
      <c r="D18" s="25"/>
      <c r="E18" s="95"/>
      <c r="F18" s="31"/>
      <c r="G18" s="32"/>
    </row>
    <row r="19" spans="1:7" ht="15.75">
      <c r="A19" s="24"/>
      <c r="B19" s="25" t="s">
        <v>60</v>
      </c>
      <c r="C19" s="25"/>
      <c r="D19" s="25"/>
      <c r="E19" s="95">
        <f>55806-193</f>
        <v>55613</v>
      </c>
      <c r="F19" s="31"/>
      <c r="G19" s="95">
        <v>56792</v>
      </c>
    </row>
    <row r="20" spans="1:7" ht="15.75">
      <c r="A20" s="24"/>
      <c r="B20" s="25" t="s">
        <v>128</v>
      </c>
      <c r="C20" s="25"/>
      <c r="D20" s="25"/>
      <c r="E20" s="95">
        <v>0</v>
      </c>
      <c r="F20" s="31"/>
      <c r="G20" s="95">
        <v>1342</v>
      </c>
    </row>
    <row r="21" spans="1:7" ht="15.75">
      <c r="A21" s="24"/>
      <c r="B21" s="204" t="s">
        <v>169</v>
      </c>
      <c r="C21" s="25"/>
      <c r="D21" s="25"/>
      <c r="E21" s="134">
        <f>SUM(E19:E20)</f>
        <v>55613</v>
      </c>
      <c r="F21" s="31"/>
      <c r="G21" s="134">
        <f>SUM(G19:G20)</f>
        <v>58134</v>
      </c>
    </row>
    <row r="22" spans="1:7" ht="15.75">
      <c r="A22" s="24"/>
      <c r="B22" s="25"/>
      <c r="C22" s="25"/>
      <c r="D22" s="25"/>
      <c r="E22" s="95"/>
      <c r="F22" s="31"/>
      <c r="G22" s="95"/>
    </row>
    <row r="23" spans="1:7" ht="15.75">
      <c r="A23" s="24"/>
      <c r="B23" s="25" t="s">
        <v>61</v>
      </c>
      <c r="C23" s="33"/>
      <c r="D23" s="34"/>
      <c r="E23" s="95">
        <v>15674</v>
      </c>
      <c r="F23" s="31"/>
      <c r="G23" s="95">
        <v>15840</v>
      </c>
    </row>
    <row r="24" spans="1:7" ht="15.75">
      <c r="A24" s="24"/>
      <c r="B24" s="25" t="s">
        <v>171</v>
      </c>
      <c r="C24" s="33"/>
      <c r="D24" s="34"/>
      <c r="E24" s="95">
        <f>27922+187</f>
        <v>28109</v>
      </c>
      <c r="F24" s="31"/>
      <c r="G24" s="95">
        <f>25168-2079</f>
        <v>23089</v>
      </c>
    </row>
    <row r="25" spans="1:7" ht="15.75">
      <c r="A25" s="24"/>
      <c r="B25" s="25" t="s">
        <v>159</v>
      </c>
      <c r="C25" s="33"/>
      <c r="D25" s="34"/>
      <c r="E25" s="95">
        <f>2673</f>
        <v>2673</v>
      </c>
      <c r="F25" s="31"/>
      <c r="G25" s="95">
        <f>25+2079</f>
        <v>2104</v>
      </c>
    </row>
    <row r="26" spans="1:7" ht="15.75">
      <c r="A26" s="24"/>
      <c r="B26" s="25" t="s">
        <v>94</v>
      </c>
      <c r="C26" s="33"/>
      <c r="D26" s="34"/>
      <c r="E26" s="95">
        <v>51326</v>
      </c>
      <c r="F26" s="31"/>
      <c r="G26" s="95">
        <v>52406</v>
      </c>
    </row>
    <row r="27" spans="1:7" ht="15.75">
      <c r="A27" s="24"/>
      <c r="B27" s="204" t="s">
        <v>170</v>
      </c>
      <c r="C27" s="25"/>
      <c r="D27" s="25"/>
      <c r="E27" s="134">
        <f>SUM(E23:E26)</f>
        <v>97782</v>
      </c>
      <c r="F27" s="31"/>
      <c r="G27" s="134">
        <f>SUM(G23:G26)</f>
        <v>93439</v>
      </c>
    </row>
    <row r="28" spans="1:7" ht="15.75">
      <c r="A28" s="24"/>
      <c r="B28" s="25"/>
      <c r="C28" s="25"/>
      <c r="D28" s="25"/>
      <c r="E28" s="95"/>
      <c r="F28" s="31"/>
      <c r="G28" s="95"/>
    </row>
    <row r="29" spans="1:7" ht="15.75">
      <c r="A29" s="24"/>
      <c r="B29" s="209" t="s">
        <v>223</v>
      </c>
      <c r="C29" s="25"/>
      <c r="D29" s="25"/>
      <c r="E29" s="247">
        <v>1342</v>
      </c>
      <c r="F29" s="31"/>
      <c r="G29" s="95">
        <v>0</v>
      </c>
    </row>
    <row r="30" spans="1:7" ht="15.75">
      <c r="A30" s="24"/>
      <c r="B30" s="25"/>
      <c r="C30" s="25"/>
      <c r="D30" s="25"/>
      <c r="E30" s="95"/>
      <c r="F30" s="31"/>
      <c r="G30" s="95"/>
    </row>
    <row r="31" spans="1:7" ht="16.5" thickBot="1">
      <c r="A31" s="24"/>
      <c r="B31" s="38" t="s">
        <v>172</v>
      </c>
      <c r="C31" s="25"/>
      <c r="D31" s="25"/>
      <c r="E31" s="205">
        <f>E21+E27+E29</f>
        <v>154737</v>
      </c>
      <c r="F31" s="36"/>
      <c r="G31" s="205">
        <f>G21+G27+G29</f>
        <v>151573</v>
      </c>
    </row>
    <row r="32" spans="1:7" ht="16.5" thickTop="1">
      <c r="A32" s="24"/>
      <c r="B32" s="25"/>
      <c r="C32" s="25"/>
      <c r="D32" s="25"/>
      <c r="E32" s="95"/>
      <c r="F32" s="31"/>
      <c r="G32" s="95"/>
    </row>
    <row r="33" spans="1:7" ht="15.75">
      <c r="A33" s="24"/>
      <c r="B33" s="38" t="s">
        <v>173</v>
      </c>
      <c r="C33" s="25"/>
      <c r="D33" s="25"/>
      <c r="E33" s="95"/>
      <c r="F33" s="31"/>
      <c r="G33" s="95"/>
    </row>
    <row r="34" spans="1:7" ht="15.75">
      <c r="A34" s="24"/>
      <c r="B34" s="25" t="s">
        <v>139</v>
      </c>
      <c r="C34" s="25"/>
      <c r="D34" s="25"/>
      <c r="E34" s="95">
        <v>69714</v>
      </c>
      <c r="F34" s="31"/>
      <c r="G34" s="95">
        <v>69679</v>
      </c>
    </row>
    <row r="35" spans="1:7" ht="15.75">
      <c r="A35" s="24"/>
      <c r="B35" s="25" t="s">
        <v>62</v>
      </c>
      <c r="C35" s="25"/>
      <c r="D35" s="25"/>
      <c r="E35" s="206">
        <f>EQUITY!C33+EQUITY!D33+EQUITY!E33+EQUITY!F33</f>
        <v>69088</v>
      </c>
      <c r="F35" s="31"/>
      <c r="G35" s="206">
        <v>68191</v>
      </c>
    </row>
    <row r="36" spans="1:7" ht="15.75">
      <c r="A36" s="24"/>
      <c r="B36" s="38" t="s">
        <v>174</v>
      </c>
      <c r="C36" s="25"/>
      <c r="D36" s="25"/>
      <c r="E36" s="134">
        <f>SUM(E34:E35)</f>
        <v>138802</v>
      </c>
      <c r="F36" s="31"/>
      <c r="G36" s="134">
        <f>SUM(G34:G35)</f>
        <v>137870</v>
      </c>
    </row>
    <row r="37" spans="1:7" ht="15.75">
      <c r="A37" s="24"/>
      <c r="B37" s="38"/>
      <c r="C37" s="25"/>
      <c r="D37" s="25"/>
      <c r="E37" s="95"/>
      <c r="F37" s="31"/>
      <c r="G37" s="95"/>
    </row>
    <row r="38" spans="1:7" ht="15.75">
      <c r="A38" s="24"/>
      <c r="B38" s="25" t="s">
        <v>230</v>
      </c>
      <c r="C38" s="25"/>
      <c r="D38" s="25"/>
      <c r="E38" s="95">
        <v>0</v>
      </c>
      <c r="F38" s="31"/>
      <c r="G38" s="95">
        <v>2885</v>
      </c>
    </row>
    <row r="39" spans="1:7" ht="15.75">
      <c r="A39" s="24"/>
      <c r="B39" s="38"/>
      <c r="C39" s="25"/>
      <c r="D39" s="25"/>
      <c r="E39" s="95"/>
      <c r="F39" s="31"/>
      <c r="G39" s="95"/>
    </row>
    <row r="40" spans="2:7" ht="15.75">
      <c r="B40" s="30" t="s">
        <v>175</v>
      </c>
      <c r="C40" s="25"/>
      <c r="D40" s="25"/>
      <c r="E40" s="95"/>
      <c r="F40" s="31"/>
      <c r="G40" s="95"/>
    </row>
    <row r="41" spans="2:7" ht="15.75">
      <c r="B41" s="25" t="s">
        <v>176</v>
      </c>
      <c r="C41" s="25"/>
      <c r="D41" s="25"/>
      <c r="E41" s="95">
        <f>2903+52</f>
        <v>2955</v>
      </c>
      <c r="F41" s="31"/>
      <c r="G41" s="95">
        <v>2838</v>
      </c>
    </row>
    <row r="42" spans="2:7" ht="15.75">
      <c r="B42" s="24"/>
      <c r="C42" s="33"/>
      <c r="D42" s="35"/>
      <c r="E42" s="95"/>
      <c r="F42" s="31"/>
      <c r="G42" s="95"/>
    </row>
    <row r="43" spans="2:7" ht="15.75">
      <c r="B43" s="204" t="s">
        <v>180</v>
      </c>
      <c r="C43" s="33"/>
      <c r="D43" s="35"/>
      <c r="E43" s="134">
        <f>SUM(E40:E42)</f>
        <v>2955</v>
      </c>
      <c r="F43" s="31"/>
      <c r="G43" s="134">
        <f>SUM(G40:G42)</f>
        <v>2838</v>
      </c>
    </row>
    <row r="44" spans="2:7" ht="15.75">
      <c r="B44" s="24"/>
      <c r="C44" s="33"/>
      <c r="D44" s="35"/>
      <c r="E44" s="95"/>
      <c r="F44" s="31"/>
      <c r="G44" s="95"/>
    </row>
    <row r="45" spans="1:7" ht="15.75">
      <c r="A45" s="24"/>
      <c r="B45" s="25" t="s">
        <v>177</v>
      </c>
      <c r="C45" s="33"/>
      <c r="D45" s="34"/>
      <c r="E45" s="95">
        <f>4638+4754</f>
        <v>9392</v>
      </c>
      <c r="F45" s="31"/>
      <c r="G45" s="95">
        <f>3307+2312</f>
        <v>5619</v>
      </c>
    </row>
    <row r="46" spans="1:7" ht="15.75">
      <c r="A46" s="24"/>
      <c r="B46" s="83" t="s">
        <v>178</v>
      </c>
      <c r="C46" s="84"/>
      <c r="D46" s="85"/>
      <c r="E46" s="95">
        <v>307</v>
      </c>
      <c r="F46" s="31"/>
      <c r="G46" s="95">
        <v>0</v>
      </c>
    </row>
    <row r="47" spans="1:7" ht="15.75">
      <c r="A47" s="24"/>
      <c r="B47" s="24" t="s">
        <v>34</v>
      </c>
      <c r="C47" s="33"/>
      <c r="D47" s="35"/>
      <c r="E47" s="95">
        <f>2412-200</f>
        <v>2212</v>
      </c>
      <c r="F47" s="31"/>
      <c r="G47" s="95">
        <v>1269</v>
      </c>
    </row>
    <row r="48" spans="1:7" ht="15.75">
      <c r="A48" s="24"/>
      <c r="B48" s="24" t="s">
        <v>116</v>
      </c>
      <c r="C48" s="33"/>
      <c r="D48" s="35"/>
      <c r="E48" s="95">
        <v>1069</v>
      </c>
      <c r="F48" s="31"/>
      <c r="G48" s="95">
        <v>1092</v>
      </c>
    </row>
    <row r="49" spans="1:7" ht="15.75">
      <c r="A49" s="24"/>
      <c r="B49" s="204" t="s">
        <v>179</v>
      </c>
      <c r="C49" s="28"/>
      <c r="D49" s="28"/>
      <c r="E49" s="134">
        <f>SUM(E45:E48)</f>
        <v>12980</v>
      </c>
      <c r="F49" s="31"/>
      <c r="G49" s="134">
        <f>SUM(G45:G48)</f>
        <v>7980</v>
      </c>
    </row>
    <row r="50" spans="1:7" ht="15.75">
      <c r="A50" s="24"/>
      <c r="B50" s="204"/>
      <c r="C50" s="28"/>
      <c r="D50" s="28"/>
      <c r="E50" s="95"/>
      <c r="F50" s="31"/>
      <c r="G50" s="95"/>
    </row>
    <row r="51" spans="1:7" ht="16.5" thickBot="1">
      <c r="A51" s="24"/>
      <c r="B51" s="208" t="s">
        <v>181</v>
      </c>
      <c r="C51" s="207"/>
      <c r="D51" s="207"/>
      <c r="E51" s="205">
        <f>E49+E43</f>
        <v>15935</v>
      </c>
      <c r="F51" s="36"/>
      <c r="G51" s="205">
        <f>G49+G43</f>
        <v>10818</v>
      </c>
    </row>
    <row r="52" spans="1:7" ht="16.5" thickTop="1">
      <c r="A52" s="24"/>
      <c r="B52" s="204"/>
      <c r="C52" s="28"/>
      <c r="D52" s="28"/>
      <c r="E52" s="95"/>
      <c r="F52" s="31"/>
      <c r="G52" s="95"/>
    </row>
    <row r="53" spans="1:7" ht="16.5" thickBot="1">
      <c r="A53" s="24"/>
      <c r="B53" s="208" t="s">
        <v>182</v>
      </c>
      <c r="C53" s="25"/>
      <c r="D53" s="25"/>
      <c r="E53" s="135">
        <f>E51+E36</f>
        <v>154737</v>
      </c>
      <c r="F53" s="36"/>
      <c r="G53" s="135">
        <f>G51+G36+G38</f>
        <v>151573</v>
      </c>
    </row>
    <row r="54" spans="1:7" ht="16.5" thickTop="1">
      <c r="A54" s="24"/>
      <c r="B54" s="25"/>
      <c r="C54" s="25"/>
      <c r="D54" s="25"/>
      <c r="E54" s="95"/>
      <c r="F54" s="31"/>
      <c r="G54" s="95"/>
    </row>
    <row r="55" spans="1:7" ht="15.75">
      <c r="A55" s="24"/>
      <c r="B55" s="25"/>
      <c r="C55" s="25"/>
      <c r="D55" s="25"/>
      <c r="E55" s="136"/>
      <c r="F55" s="37"/>
      <c r="G55" s="136"/>
    </row>
    <row r="56" spans="1:7" ht="15.75">
      <c r="A56" s="24"/>
      <c r="B56" s="38" t="s">
        <v>162</v>
      </c>
      <c r="C56" s="38"/>
      <c r="D56" s="38"/>
      <c r="E56" s="210">
        <f>(E36+E38)/E34/2</f>
        <v>0.9955102275009324</v>
      </c>
      <c r="F56" s="39"/>
      <c r="G56" s="210">
        <f>(G36+G38)/G34/2</f>
        <v>1.010024541109947</v>
      </c>
    </row>
    <row r="57" spans="1:7" ht="18.75">
      <c r="A57" s="40"/>
      <c r="B57" s="41"/>
      <c r="C57" s="41"/>
      <c r="D57" s="41"/>
      <c r="E57" s="95"/>
      <c r="F57" s="31"/>
      <c r="G57" s="32"/>
    </row>
    <row r="58" spans="1:7" ht="15.75">
      <c r="A58" s="42"/>
      <c r="B58" s="41"/>
      <c r="C58" s="41"/>
      <c r="D58" s="41"/>
      <c r="E58" s="95"/>
      <c r="F58" s="31"/>
      <c r="G58" s="32"/>
    </row>
    <row r="59" spans="1:7" ht="15.75">
      <c r="A59" s="42"/>
      <c r="B59" s="41"/>
      <c r="C59" s="41"/>
      <c r="D59" s="41"/>
      <c r="E59" s="95"/>
      <c r="F59" s="31"/>
      <c r="G59" s="32"/>
    </row>
    <row r="60" spans="1:7" ht="16.5" customHeight="1">
      <c r="A60" s="269" t="s">
        <v>200</v>
      </c>
      <c r="B60" s="269"/>
      <c r="C60" s="269"/>
      <c r="D60" s="269"/>
      <c r="E60" s="269"/>
      <c r="F60" s="269"/>
      <c r="G60" s="269"/>
    </row>
    <row r="61" spans="1:7" ht="15.75">
      <c r="A61" s="269" t="s">
        <v>198</v>
      </c>
      <c r="B61" s="269"/>
      <c r="C61" s="269"/>
      <c r="D61" s="269"/>
      <c r="E61" s="269"/>
      <c r="F61" s="31"/>
      <c r="G61" s="32"/>
    </row>
    <row r="62" spans="1:7" ht="15">
      <c r="A62" s="46"/>
      <c r="B62" s="45"/>
      <c r="C62" s="41"/>
      <c r="D62" s="41"/>
      <c r="E62" s="137"/>
      <c r="F62" s="47"/>
      <c r="G62" s="48"/>
    </row>
    <row r="63" spans="1:7" ht="15">
      <c r="A63" s="42"/>
      <c r="B63" s="45"/>
      <c r="C63" s="44"/>
      <c r="D63" s="44"/>
      <c r="E63" s="137"/>
      <c r="F63" s="47"/>
      <c r="G63" s="48"/>
    </row>
    <row r="64" spans="1:7" ht="15">
      <c r="A64" s="42"/>
      <c r="B64" s="45"/>
      <c r="C64" s="41"/>
      <c r="D64" s="41"/>
      <c r="E64" s="137"/>
      <c r="F64" s="47"/>
      <c r="G64" s="48"/>
    </row>
    <row r="65" spans="1:7" ht="15">
      <c r="A65" s="42"/>
      <c r="B65" s="43"/>
      <c r="C65" s="41"/>
      <c r="D65" s="41"/>
      <c r="E65" s="137"/>
      <c r="F65" s="47"/>
      <c r="G65" s="48"/>
    </row>
    <row r="66" spans="1:7" ht="15">
      <c r="A66" s="42"/>
      <c r="B66" s="45"/>
      <c r="C66" s="41"/>
      <c r="D66" s="41"/>
      <c r="E66" s="137"/>
      <c r="F66" s="47"/>
      <c r="G66" s="48"/>
    </row>
    <row r="67" spans="1:7" ht="15">
      <c r="A67" s="42"/>
      <c r="B67" s="45"/>
      <c r="C67" s="41"/>
      <c r="D67" s="41"/>
      <c r="E67" s="137"/>
      <c r="F67" s="47"/>
      <c r="G67" s="48"/>
    </row>
    <row r="68" spans="1:7" ht="15">
      <c r="A68" s="42"/>
      <c r="B68" s="45"/>
      <c r="C68" s="41"/>
      <c r="D68" s="41"/>
      <c r="E68" s="137"/>
      <c r="F68" s="47"/>
      <c r="G68" s="48"/>
    </row>
    <row r="69" spans="1:7" ht="15">
      <c r="A69" s="42"/>
      <c r="B69" s="45"/>
      <c r="C69" s="41"/>
      <c r="D69" s="41"/>
      <c r="E69" s="137"/>
      <c r="F69" s="47"/>
      <c r="G69" s="48"/>
    </row>
    <row r="70" spans="1:7" ht="15">
      <c r="A70" s="42"/>
      <c r="B70" s="45"/>
      <c r="C70" s="41"/>
      <c r="D70" s="41"/>
      <c r="E70" s="137"/>
      <c r="F70" s="47"/>
      <c r="G70" s="48"/>
    </row>
    <row r="71" spans="1:7" ht="15">
      <c r="A71" s="42"/>
      <c r="B71" s="45"/>
      <c r="C71" s="41"/>
      <c r="D71" s="41"/>
      <c r="E71" s="137"/>
      <c r="F71" s="47"/>
      <c r="G71" s="48"/>
    </row>
    <row r="72" spans="1:7" ht="15">
      <c r="A72" s="42"/>
      <c r="B72" s="45"/>
      <c r="C72" s="41"/>
      <c r="D72" s="41"/>
      <c r="E72" s="137"/>
      <c r="F72" s="47"/>
      <c r="G72" s="48"/>
    </row>
    <row r="73" spans="1:7" ht="15">
      <c r="A73" s="42"/>
      <c r="B73" s="45"/>
      <c r="C73" s="41"/>
      <c r="D73" s="41"/>
      <c r="E73" s="137"/>
      <c r="F73" s="47"/>
      <c r="G73" s="48"/>
    </row>
    <row r="74" spans="1:7" ht="15">
      <c r="A74" s="42"/>
      <c r="B74" s="45"/>
      <c r="C74" s="41"/>
      <c r="D74" s="41"/>
      <c r="E74" s="137"/>
      <c r="F74" s="47"/>
      <c r="G74" s="48"/>
    </row>
    <row r="75" spans="1:7" ht="15">
      <c r="A75" s="42"/>
      <c r="B75" s="45"/>
      <c r="C75" s="41"/>
      <c r="D75" s="41"/>
      <c r="E75" s="137"/>
      <c r="F75" s="47"/>
      <c r="G75" s="48"/>
    </row>
    <row r="76" spans="1:7" ht="15">
      <c r="A76" s="42"/>
      <c r="B76" s="45"/>
      <c r="C76" s="41"/>
      <c r="D76" s="41"/>
      <c r="E76" s="137"/>
      <c r="F76" s="47"/>
      <c r="G76" s="48"/>
    </row>
    <row r="77" spans="1:7" ht="15">
      <c r="A77" s="42"/>
      <c r="B77" s="45"/>
      <c r="C77" s="41"/>
      <c r="D77" s="41"/>
      <c r="E77" s="137"/>
      <c r="F77" s="47"/>
      <c r="G77" s="48"/>
    </row>
    <row r="78" spans="1:7" ht="15">
      <c r="A78" s="42"/>
      <c r="B78" s="45"/>
      <c r="C78" s="41"/>
      <c r="D78" s="41"/>
      <c r="E78" s="137"/>
      <c r="F78" s="47"/>
      <c r="G78" s="48"/>
    </row>
    <row r="79" spans="1:7" ht="15">
      <c r="A79" s="42"/>
      <c r="B79" s="45"/>
      <c r="C79" s="41"/>
      <c r="D79" s="41"/>
      <c r="E79" s="137"/>
      <c r="F79" s="47"/>
      <c r="G79" s="48"/>
    </row>
    <row r="80" spans="1:7" ht="15">
      <c r="A80" s="42"/>
      <c r="B80" s="41"/>
      <c r="C80" s="41"/>
      <c r="D80" s="41"/>
      <c r="E80" s="137"/>
      <c r="F80" s="47"/>
      <c r="G80" s="48"/>
    </row>
    <row r="81" spans="1:7" ht="15">
      <c r="A81" s="42"/>
      <c r="B81" s="41"/>
      <c r="C81" s="41"/>
      <c r="D81" s="41"/>
      <c r="E81" s="137"/>
      <c r="F81" s="47"/>
      <c r="G81" s="48"/>
    </row>
    <row r="82" spans="1:7" ht="15">
      <c r="A82" s="42"/>
      <c r="B82" s="41"/>
      <c r="C82" s="41"/>
      <c r="D82" s="41"/>
      <c r="E82" s="137"/>
      <c r="F82" s="47"/>
      <c r="G82" s="48"/>
    </row>
    <row r="83" spans="1:7" ht="15">
      <c r="A83" s="42"/>
      <c r="B83" s="41"/>
      <c r="C83" s="41"/>
      <c r="D83" s="41"/>
      <c r="E83" s="137"/>
      <c r="F83" s="47"/>
      <c r="G83" s="48"/>
    </row>
    <row r="84" spans="1:7" ht="15">
      <c r="A84" s="42"/>
      <c r="B84" s="41"/>
      <c r="C84" s="41"/>
      <c r="D84" s="41"/>
      <c r="E84" s="137"/>
      <c r="F84" s="47"/>
      <c r="G84" s="48"/>
    </row>
    <row r="85" spans="1:7" ht="15">
      <c r="A85" s="42"/>
      <c r="B85" s="41"/>
      <c r="C85" s="41"/>
      <c r="D85" s="41"/>
      <c r="E85" s="137"/>
      <c r="F85" s="47"/>
      <c r="G85" s="48"/>
    </row>
    <row r="86" spans="1:7" ht="15">
      <c r="A86" s="42"/>
      <c r="B86" s="41"/>
      <c r="C86" s="41"/>
      <c r="D86" s="41"/>
      <c r="E86" s="137"/>
      <c r="F86" s="47"/>
      <c r="G86" s="48"/>
    </row>
    <row r="87" spans="1:7" ht="15">
      <c r="A87" s="42"/>
      <c r="B87" s="41"/>
      <c r="C87" s="41"/>
      <c r="D87" s="41"/>
      <c r="E87" s="137"/>
      <c r="F87" s="47"/>
      <c r="G87" s="48"/>
    </row>
    <row r="88" spans="1:7" ht="15">
      <c r="A88" s="42"/>
      <c r="B88" s="41"/>
      <c r="C88" s="41"/>
      <c r="D88" s="41"/>
      <c r="E88" s="137"/>
      <c r="F88" s="47"/>
      <c r="G88" s="48"/>
    </row>
    <row r="89" spans="1:7" ht="15">
      <c r="A89" s="42"/>
      <c r="B89" s="41"/>
      <c r="C89" s="41"/>
      <c r="D89" s="41"/>
      <c r="E89" s="137"/>
      <c r="F89" s="47"/>
      <c r="G89" s="48"/>
    </row>
    <row r="90" spans="1:7" ht="15">
      <c r="A90" s="42"/>
      <c r="B90" s="41"/>
      <c r="C90" s="41"/>
      <c r="D90" s="41"/>
      <c r="E90" s="137"/>
      <c r="F90" s="47"/>
      <c r="G90" s="48"/>
    </row>
    <row r="91" spans="1:7" ht="15">
      <c r="A91" s="42"/>
      <c r="B91" s="41"/>
      <c r="C91" s="41"/>
      <c r="D91" s="41"/>
      <c r="E91" s="137"/>
      <c r="F91" s="47"/>
      <c r="G91" s="48"/>
    </row>
    <row r="92" spans="1:7" ht="15">
      <c r="A92" s="42"/>
      <c r="B92" s="41"/>
      <c r="C92" s="41"/>
      <c r="D92" s="41"/>
      <c r="E92" s="137"/>
      <c r="F92" s="47"/>
      <c r="G92" s="48"/>
    </row>
    <row r="93" spans="1:7" ht="15">
      <c r="A93" s="42"/>
      <c r="B93" s="41"/>
      <c r="C93" s="41"/>
      <c r="D93" s="41"/>
      <c r="E93" s="137"/>
      <c r="F93" s="47"/>
      <c r="G93" s="48"/>
    </row>
    <row r="94" spans="1:7" ht="15">
      <c r="A94" s="42"/>
      <c r="B94" s="41"/>
      <c r="C94" s="41"/>
      <c r="D94" s="41"/>
      <c r="E94" s="137"/>
      <c r="F94" s="47"/>
      <c r="G94" s="48"/>
    </row>
    <row r="95" spans="1:7" ht="15">
      <c r="A95" s="42"/>
      <c r="B95" s="41"/>
      <c r="C95" s="41"/>
      <c r="D95" s="41"/>
      <c r="E95" s="137"/>
      <c r="F95" s="47"/>
      <c r="G95" s="48"/>
    </row>
    <row r="96" spans="1:7" ht="15">
      <c r="A96" s="42"/>
      <c r="B96" s="41"/>
      <c r="C96" s="41"/>
      <c r="D96" s="41"/>
      <c r="E96" s="137"/>
      <c r="F96" s="47"/>
      <c r="G96" s="48"/>
    </row>
    <row r="97" spans="1:7" ht="15">
      <c r="A97" s="42"/>
      <c r="B97" s="41"/>
      <c r="C97" s="41"/>
      <c r="D97" s="41"/>
      <c r="E97" s="137"/>
      <c r="F97" s="47"/>
      <c r="G97" s="48"/>
    </row>
  </sheetData>
  <mergeCells count="7">
    <mergeCell ref="A61:E61"/>
    <mergeCell ref="A60:G60"/>
    <mergeCell ref="A6:G6"/>
    <mergeCell ref="A8:G8"/>
    <mergeCell ref="A9:G9"/>
    <mergeCell ref="A10:G10"/>
    <mergeCell ref="A7:G7"/>
  </mergeCells>
  <printOptions/>
  <pageMargins left="1.54" right="0.75" top="1" bottom="1" header="0.5" footer="0.5"/>
  <pageSetup fitToHeight="1" fitToWidth="1" orientation="portrait" scale="69" r:id="rId2"/>
  <headerFooter alignWithMargins="0">
    <oddFooter>&amp;CPage &amp;P of &amp;N&amp;R&amp;D&amp;T</oddFooter>
  </headerFooter>
  <drawing r:id="rId1"/>
</worksheet>
</file>

<file path=xl/worksheets/sheet3.xml><?xml version="1.0" encoding="utf-8"?>
<worksheet xmlns="http://schemas.openxmlformats.org/spreadsheetml/2006/main" xmlns:r="http://schemas.openxmlformats.org/officeDocument/2006/relationships">
  <dimension ref="A1:H64"/>
  <sheetViews>
    <sheetView workbookViewId="0" topLeftCell="A14">
      <selection activeCell="A35" sqref="A35"/>
    </sheetView>
  </sheetViews>
  <sheetFormatPr defaultColWidth="9.140625" defaultRowHeight="12.75"/>
  <cols>
    <col min="1" max="1" width="35.421875" style="0" customWidth="1"/>
    <col min="2" max="2" width="12.00390625" style="0" customWidth="1"/>
    <col min="3" max="3" width="11.28125" style="0" customWidth="1"/>
    <col min="4" max="4" width="12.421875" style="0" customWidth="1"/>
    <col min="5" max="5" width="15.28125" style="0" customWidth="1"/>
    <col min="6" max="6" width="13.8515625" style="0" customWidth="1"/>
    <col min="7" max="7" width="15.421875" style="0" customWidth="1"/>
    <col min="8" max="8" width="15.28125" style="0" customWidth="1"/>
  </cols>
  <sheetData>
    <row r="1" spans="1:8" ht="12.75">
      <c r="A1" s="131"/>
      <c r="B1" s="131"/>
      <c r="C1" s="131"/>
      <c r="D1" s="131"/>
      <c r="E1" s="131"/>
      <c r="F1" s="131"/>
      <c r="G1" s="131"/>
      <c r="H1" s="131"/>
    </row>
    <row r="2" spans="1:8" ht="12.75">
      <c r="A2" s="131"/>
      <c r="B2" s="131"/>
      <c r="C2" s="131"/>
      <c r="D2" s="131"/>
      <c r="E2" s="131"/>
      <c r="F2" s="131"/>
      <c r="G2" s="131"/>
      <c r="H2" s="131"/>
    </row>
    <row r="3" spans="1:8" ht="12.75">
      <c r="A3" s="131"/>
      <c r="B3" s="131"/>
      <c r="C3" s="131"/>
      <c r="D3" s="131"/>
      <c r="E3" s="131"/>
      <c r="F3" s="131"/>
      <c r="G3" s="131"/>
      <c r="H3" s="131"/>
    </row>
    <row r="4" spans="1:8" ht="12.75">
      <c r="A4" s="131"/>
      <c r="B4" s="131"/>
      <c r="C4" s="131"/>
      <c r="D4" s="131"/>
      <c r="E4" s="131"/>
      <c r="F4" s="131"/>
      <c r="G4" s="131"/>
      <c r="H4" s="131"/>
    </row>
    <row r="5" spans="1:8" ht="12.75">
      <c r="A5" s="131"/>
      <c r="B5" s="131"/>
      <c r="C5" s="131"/>
      <c r="D5" s="131"/>
      <c r="E5" s="131"/>
      <c r="F5" s="131"/>
      <c r="G5" s="131"/>
      <c r="H5" s="131"/>
    </row>
    <row r="6" spans="1:8" ht="12.75">
      <c r="A6" s="131"/>
      <c r="B6" s="131"/>
      <c r="C6" s="131"/>
      <c r="D6" s="131"/>
      <c r="E6" s="131"/>
      <c r="F6" s="131"/>
      <c r="G6" s="131"/>
      <c r="H6" s="131"/>
    </row>
    <row r="7" spans="1:8" ht="12.75">
      <c r="A7" s="131"/>
      <c r="B7" s="131"/>
      <c r="C7" s="131"/>
      <c r="D7" s="131"/>
      <c r="E7" s="131"/>
      <c r="F7" s="131"/>
      <c r="G7" s="131"/>
      <c r="H7" s="131"/>
    </row>
    <row r="8" spans="1:8" ht="19.5">
      <c r="A8" s="261" t="s">
        <v>264</v>
      </c>
      <c r="B8" s="261"/>
      <c r="C8" s="261"/>
      <c r="D8" s="261"/>
      <c r="E8" s="261"/>
      <c r="F8" s="261"/>
      <c r="G8" s="261"/>
      <c r="H8" s="261"/>
    </row>
    <row r="9" spans="1:8" ht="19.5" customHeight="1">
      <c r="A9" s="268" t="s">
        <v>236</v>
      </c>
      <c r="B9" s="268"/>
      <c r="C9" s="268"/>
      <c r="D9" s="268"/>
      <c r="E9" s="268"/>
      <c r="F9" s="268"/>
      <c r="G9" s="268"/>
      <c r="H9" s="268"/>
    </row>
    <row r="10" spans="1:8" ht="13.5">
      <c r="A10" s="262" t="s">
        <v>0</v>
      </c>
      <c r="B10" s="262"/>
      <c r="C10" s="262"/>
      <c r="D10" s="262"/>
      <c r="E10" s="262"/>
      <c r="F10" s="262"/>
      <c r="G10" s="262"/>
      <c r="H10" s="262"/>
    </row>
    <row r="11" spans="1:8" ht="15.75">
      <c r="A11" s="263" t="s">
        <v>74</v>
      </c>
      <c r="B11" s="263"/>
      <c r="C11" s="263"/>
      <c r="D11" s="263"/>
      <c r="E11" s="263"/>
      <c r="F11" s="263"/>
      <c r="G11" s="263"/>
      <c r="H11" s="263"/>
    </row>
    <row r="12" spans="1:8" ht="15.75">
      <c r="A12" s="263" t="s">
        <v>235</v>
      </c>
      <c r="B12" s="263"/>
      <c r="C12" s="263"/>
      <c r="D12" s="263"/>
      <c r="E12" s="263"/>
      <c r="F12" s="263"/>
      <c r="G12" s="263"/>
      <c r="H12" s="263"/>
    </row>
    <row r="13" spans="1:8" ht="12.75">
      <c r="A13" s="131"/>
      <c r="B13" s="131"/>
      <c r="C13" s="131"/>
      <c r="D13" s="131"/>
      <c r="E13" s="131"/>
      <c r="F13" s="131"/>
      <c r="G13" s="131"/>
      <c r="H13" s="131"/>
    </row>
    <row r="14" spans="1:8" ht="15.75">
      <c r="A14" s="145"/>
      <c r="B14" s="146"/>
      <c r="C14" s="146"/>
      <c r="D14" s="256" t="s">
        <v>62</v>
      </c>
      <c r="E14" s="256"/>
      <c r="F14" s="256"/>
      <c r="G14" s="256"/>
      <c r="H14" s="146"/>
    </row>
    <row r="15" spans="1:8" ht="15.75">
      <c r="A15" s="145"/>
      <c r="B15" s="145"/>
      <c r="C15" s="145"/>
      <c r="D15" s="257" t="s">
        <v>151</v>
      </c>
      <c r="E15" s="257"/>
      <c r="F15" s="147" t="s">
        <v>75</v>
      </c>
      <c r="H15" s="146"/>
    </row>
    <row r="16" spans="1:7" ht="15.75">
      <c r="A16" s="148" t="s">
        <v>76</v>
      </c>
      <c r="B16" s="149" t="s">
        <v>77</v>
      </c>
      <c r="C16" s="149" t="s">
        <v>144</v>
      </c>
      <c r="D16" s="149" t="s">
        <v>77</v>
      </c>
      <c r="E16" s="149" t="s">
        <v>149</v>
      </c>
      <c r="F16" s="149"/>
      <c r="G16" s="258" t="s">
        <v>78</v>
      </c>
    </row>
    <row r="17" spans="1:7" ht="15.75">
      <c r="A17" s="150"/>
      <c r="B17" s="152" t="s">
        <v>79</v>
      </c>
      <c r="C17" s="152" t="s">
        <v>145</v>
      </c>
      <c r="D17" s="152" t="s">
        <v>80</v>
      </c>
      <c r="E17" s="152" t="s">
        <v>150</v>
      </c>
      <c r="F17" s="152" t="s">
        <v>63</v>
      </c>
      <c r="G17" s="259"/>
    </row>
    <row r="18" spans="1:7" ht="15.75">
      <c r="A18" s="153"/>
      <c r="B18" s="154" t="s">
        <v>18</v>
      </c>
      <c r="C18" s="154" t="s">
        <v>105</v>
      </c>
      <c r="D18" s="154" t="s">
        <v>18</v>
      </c>
      <c r="E18" s="154" t="s">
        <v>18</v>
      </c>
      <c r="F18" s="154" t="s">
        <v>18</v>
      </c>
      <c r="G18" s="154" t="s">
        <v>18</v>
      </c>
    </row>
    <row r="19" spans="1:7" ht="12.75">
      <c r="A19" s="225" t="s">
        <v>190</v>
      </c>
      <c r="B19" s="227"/>
      <c r="C19" s="226"/>
      <c r="D19" s="226"/>
      <c r="E19" s="226"/>
      <c r="F19" s="226"/>
      <c r="G19" s="226"/>
    </row>
    <row r="20" spans="1:7" ht="12.75">
      <c r="A20" s="157" t="s">
        <v>211</v>
      </c>
      <c r="B20" s="216">
        <f>B56</f>
        <v>69679</v>
      </c>
      <c r="C20" s="219">
        <f>C56</f>
        <v>-1578</v>
      </c>
      <c r="D20" s="216">
        <f>D56</f>
        <v>13497</v>
      </c>
      <c r="E20" s="218">
        <f>E56</f>
        <v>1662</v>
      </c>
      <c r="F20" s="218">
        <v>54610</v>
      </c>
      <c r="G20" s="218">
        <f>SUM(B20:F20)</f>
        <v>137870</v>
      </c>
    </row>
    <row r="21" spans="1:7" ht="12.75">
      <c r="A21" s="157" t="s">
        <v>212</v>
      </c>
      <c r="B21" s="219">
        <v>0</v>
      </c>
      <c r="C21" s="219">
        <v>0</v>
      </c>
      <c r="D21" s="219">
        <v>0</v>
      </c>
      <c r="E21" s="219">
        <v>0</v>
      </c>
      <c r="F21" s="218">
        <v>2885</v>
      </c>
      <c r="G21" s="218">
        <f>SUM(B21:F21)</f>
        <v>2885</v>
      </c>
    </row>
    <row r="22" spans="1:7" ht="12.75">
      <c r="A22" s="157" t="s">
        <v>213</v>
      </c>
      <c r="B22" s="228">
        <f aca="true" t="shared" si="0" ref="B22:G22">SUM(B20:B21)</f>
        <v>69679</v>
      </c>
      <c r="C22" s="230">
        <f t="shared" si="0"/>
        <v>-1578</v>
      </c>
      <c r="D22" s="228">
        <f t="shared" si="0"/>
        <v>13497</v>
      </c>
      <c r="E22" s="228">
        <f t="shared" si="0"/>
        <v>1662</v>
      </c>
      <c r="F22" s="228">
        <f t="shared" si="0"/>
        <v>57495</v>
      </c>
      <c r="G22" s="228">
        <f t="shared" si="0"/>
        <v>140755</v>
      </c>
    </row>
    <row r="23" spans="1:7" ht="12.75">
      <c r="A23" s="157"/>
      <c r="B23" s="216"/>
      <c r="C23" s="219"/>
      <c r="D23" s="216"/>
      <c r="E23" s="218"/>
      <c r="F23" s="218"/>
      <c r="G23" s="218"/>
    </row>
    <row r="24" spans="1:7" ht="12.75">
      <c r="A24" s="157" t="s">
        <v>224</v>
      </c>
      <c r="B24" s="219">
        <v>0</v>
      </c>
      <c r="C24" s="219">
        <v>0</v>
      </c>
      <c r="D24" s="219">
        <v>0</v>
      </c>
      <c r="E24" s="219">
        <v>0</v>
      </c>
      <c r="F24" s="213">
        <f>PL!D37</f>
        <v>15371</v>
      </c>
      <c r="G24" s="218">
        <f>SUM(B24:F24)</f>
        <v>15371</v>
      </c>
    </row>
    <row r="25" spans="1:7" ht="12.75">
      <c r="A25" s="157" t="s">
        <v>225</v>
      </c>
      <c r="B25" s="230">
        <f aca="true" t="shared" si="1" ref="B25:G25">B24</f>
        <v>0</v>
      </c>
      <c r="C25" s="230">
        <f t="shared" si="1"/>
        <v>0</v>
      </c>
      <c r="D25" s="230">
        <f t="shared" si="1"/>
        <v>0</v>
      </c>
      <c r="E25" s="230">
        <f t="shared" si="1"/>
        <v>0</v>
      </c>
      <c r="F25" s="230">
        <f t="shared" si="1"/>
        <v>15371</v>
      </c>
      <c r="G25" s="230">
        <f t="shared" si="1"/>
        <v>15371</v>
      </c>
    </row>
    <row r="26" spans="1:7" ht="12.75">
      <c r="A26" s="157"/>
      <c r="B26" s="214"/>
      <c r="C26" s="214"/>
      <c r="D26" s="214"/>
      <c r="E26" s="213"/>
      <c r="F26" s="213"/>
      <c r="G26" s="218"/>
    </row>
    <row r="27" spans="1:7" ht="12.75">
      <c r="A27" s="157" t="s">
        <v>138</v>
      </c>
      <c r="B27" s="217"/>
      <c r="C27" s="217"/>
      <c r="D27" s="217"/>
      <c r="E27" s="216"/>
      <c r="F27" s="218"/>
      <c r="G27" s="218"/>
    </row>
    <row r="28" spans="1:7" ht="12.75">
      <c r="A28" s="159" t="s">
        <v>141</v>
      </c>
      <c r="B28" s="217">
        <v>35</v>
      </c>
      <c r="C28" s="219">
        <v>0</v>
      </c>
      <c r="D28" s="217">
        <v>126</v>
      </c>
      <c r="E28" s="219">
        <v>0</v>
      </c>
      <c r="F28" s="219">
        <v>0</v>
      </c>
      <c r="G28" s="218">
        <f>SUM(B28:F28)</f>
        <v>161</v>
      </c>
    </row>
    <row r="29" spans="1:7" ht="12.75">
      <c r="A29" s="159"/>
      <c r="B29" s="217"/>
      <c r="C29" s="219"/>
      <c r="D29" s="217"/>
      <c r="E29" s="219"/>
      <c r="F29" s="219"/>
      <c r="G29" s="218"/>
    </row>
    <row r="30" spans="1:7" ht="12.75">
      <c r="A30" s="157" t="s">
        <v>266</v>
      </c>
      <c r="B30" s="217"/>
      <c r="C30" s="219"/>
      <c r="D30" s="217"/>
      <c r="E30" s="219"/>
      <c r="F30" s="219"/>
      <c r="G30" s="218"/>
    </row>
    <row r="31" spans="1:7" ht="12.75">
      <c r="A31" s="161" t="s">
        <v>267</v>
      </c>
      <c r="B31" s="219">
        <v>0</v>
      </c>
      <c r="C31" s="219">
        <v>0</v>
      </c>
      <c r="D31" s="219">
        <v>0</v>
      </c>
      <c r="E31" s="219">
        <v>0</v>
      </c>
      <c r="F31" s="218">
        <f>CASH!D24</f>
        <v>-17485</v>
      </c>
      <c r="G31" s="218">
        <f>SUM(B31:F31)</f>
        <v>-17485</v>
      </c>
    </row>
    <row r="32" spans="1:7" ht="12.75">
      <c r="A32" s="161"/>
      <c r="B32" s="220"/>
      <c r="C32" s="220"/>
      <c r="D32" s="220"/>
      <c r="E32" s="220"/>
      <c r="F32" s="220"/>
      <c r="G32" s="220"/>
    </row>
    <row r="33" spans="1:7" ht="12.75">
      <c r="A33" s="165" t="s">
        <v>263</v>
      </c>
      <c r="B33" s="220">
        <f aca="true" t="shared" si="2" ref="B33:G33">B28+B25+B22+B31</f>
        <v>69714</v>
      </c>
      <c r="C33" s="229">
        <f t="shared" si="2"/>
        <v>-1578</v>
      </c>
      <c r="D33" s="220">
        <f t="shared" si="2"/>
        <v>13623</v>
      </c>
      <c r="E33" s="220">
        <f t="shared" si="2"/>
        <v>1662</v>
      </c>
      <c r="F33" s="220">
        <f t="shared" si="2"/>
        <v>55381</v>
      </c>
      <c r="G33" s="220">
        <f t="shared" si="2"/>
        <v>138802</v>
      </c>
    </row>
    <row r="34" spans="1:8" ht="12.75">
      <c r="A34" s="131"/>
      <c r="B34" s="145"/>
      <c r="C34" s="145"/>
      <c r="D34" s="145"/>
      <c r="E34" s="145"/>
      <c r="F34" s="145"/>
      <c r="G34" s="145"/>
      <c r="H34" s="145"/>
    </row>
    <row r="35" spans="1:8" ht="12.75">
      <c r="A35" s="131"/>
      <c r="B35" s="145"/>
      <c r="C35" s="145"/>
      <c r="D35" s="145"/>
      <c r="E35" s="145"/>
      <c r="F35" s="145"/>
      <c r="G35" s="145"/>
      <c r="H35" s="145"/>
    </row>
    <row r="36" spans="1:8" ht="15.75">
      <c r="A36" s="131"/>
      <c r="B36" s="146"/>
      <c r="C36" s="146"/>
      <c r="D36" s="256" t="s">
        <v>62</v>
      </c>
      <c r="E36" s="256"/>
      <c r="F36" s="256"/>
      <c r="G36" s="256"/>
      <c r="H36" s="146"/>
    </row>
    <row r="37" spans="1:8" ht="15.75">
      <c r="A37" s="131"/>
      <c r="B37" s="145"/>
      <c r="C37" s="145"/>
      <c r="D37" s="257" t="s">
        <v>151</v>
      </c>
      <c r="E37" s="257"/>
      <c r="F37" s="147" t="s">
        <v>75</v>
      </c>
      <c r="H37" s="146"/>
    </row>
    <row r="38" spans="1:7" ht="15.75">
      <c r="A38" s="148" t="s">
        <v>76</v>
      </c>
      <c r="B38" s="149" t="s">
        <v>77</v>
      </c>
      <c r="C38" s="149" t="s">
        <v>144</v>
      </c>
      <c r="D38" s="149" t="s">
        <v>77</v>
      </c>
      <c r="E38" s="149" t="s">
        <v>149</v>
      </c>
      <c r="F38" s="149"/>
      <c r="G38" s="258" t="s">
        <v>78</v>
      </c>
    </row>
    <row r="39" spans="1:7" ht="15.75">
      <c r="A39" s="150"/>
      <c r="B39" s="152" t="s">
        <v>79</v>
      </c>
      <c r="C39" s="152" t="s">
        <v>145</v>
      </c>
      <c r="D39" s="152" t="s">
        <v>80</v>
      </c>
      <c r="E39" s="152" t="s">
        <v>150</v>
      </c>
      <c r="F39" s="152" t="s">
        <v>63</v>
      </c>
      <c r="G39" s="259"/>
    </row>
    <row r="40" spans="1:7" ht="15.75">
      <c r="A40" s="153"/>
      <c r="B40" s="154" t="s">
        <v>18</v>
      </c>
      <c r="C40" s="154" t="s">
        <v>105</v>
      </c>
      <c r="D40" s="154" t="s">
        <v>18</v>
      </c>
      <c r="E40" s="154" t="s">
        <v>18</v>
      </c>
      <c r="F40" s="154" t="s">
        <v>18</v>
      </c>
      <c r="G40" s="154" t="s">
        <v>18</v>
      </c>
    </row>
    <row r="41" spans="1:7" ht="12.75">
      <c r="A41" s="155" t="s">
        <v>132</v>
      </c>
      <c r="B41" s="156">
        <v>66000</v>
      </c>
      <c r="C41" s="239">
        <v>0</v>
      </c>
      <c r="D41" s="156">
        <v>106</v>
      </c>
      <c r="E41" s="239">
        <v>0</v>
      </c>
      <c r="F41" s="245">
        <v>36862</v>
      </c>
      <c r="G41" s="245">
        <f>SUM(B41:F41)</f>
        <v>102968</v>
      </c>
    </row>
    <row r="42" spans="1:7" ht="12.75">
      <c r="A42" s="157"/>
      <c r="B42" s="162"/>
      <c r="C42" s="242"/>
      <c r="D42" s="162"/>
      <c r="E42" s="242"/>
      <c r="F42" s="160"/>
      <c r="G42" s="160"/>
    </row>
    <row r="43" spans="1:7" ht="12.75">
      <c r="A43" s="161" t="s">
        <v>152</v>
      </c>
      <c r="B43" s="221">
        <v>0</v>
      </c>
      <c r="C43" s="239">
        <v>0</v>
      </c>
      <c r="D43" s="221">
        <v>0</v>
      </c>
      <c r="E43" s="215">
        <v>1662</v>
      </c>
      <c r="F43" s="221">
        <v>0</v>
      </c>
      <c r="G43" s="158">
        <f>SUM(B43:F43)</f>
        <v>1662</v>
      </c>
    </row>
    <row r="44" spans="1:7" ht="12.75">
      <c r="A44" s="157" t="s">
        <v>234</v>
      </c>
      <c r="B44" s="238">
        <f aca="true" t="shared" si="3" ref="B44:G44">B43</f>
        <v>0</v>
      </c>
      <c r="C44" s="243">
        <f t="shared" si="3"/>
        <v>0</v>
      </c>
      <c r="D44" s="238">
        <f t="shared" si="3"/>
        <v>0</v>
      </c>
      <c r="E44" s="244">
        <f t="shared" si="3"/>
        <v>1662</v>
      </c>
      <c r="F44" s="238">
        <f t="shared" si="3"/>
        <v>0</v>
      </c>
      <c r="G44" s="230">
        <f t="shared" si="3"/>
        <v>1662</v>
      </c>
    </row>
    <row r="45" spans="1:7" ht="12.75">
      <c r="A45" s="157"/>
      <c r="B45" s="221"/>
      <c r="C45" s="239"/>
      <c r="D45" s="221"/>
      <c r="E45" s="240"/>
      <c r="F45" s="221"/>
      <c r="G45" s="221"/>
    </row>
    <row r="46" spans="1:7" ht="12.75">
      <c r="A46" s="157" t="s">
        <v>224</v>
      </c>
      <c r="B46" s="221">
        <v>0</v>
      </c>
      <c r="C46" s="239">
        <v>0</v>
      </c>
      <c r="D46" s="221">
        <v>0</v>
      </c>
      <c r="E46" s="221">
        <v>0</v>
      </c>
      <c r="F46" s="213">
        <v>23513</v>
      </c>
      <c r="G46" s="158">
        <f>SUM(B46:F46)</f>
        <v>23513</v>
      </c>
    </row>
    <row r="47" spans="1:7" ht="12.75">
      <c r="A47" s="157" t="s">
        <v>233</v>
      </c>
      <c r="B47" s="230">
        <f aca="true" t="shared" si="4" ref="B47:G47">B46+B44</f>
        <v>0</v>
      </c>
      <c r="C47" s="230">
        <f t="shared" si="4"/>
        <v>0</v>
      </c>
      <c r="D47" s="230">
        <f t="shared" si="4"/>
        <v>0</v>
      </c>
      <c r="E47" s="230">
        <f t="shared" si="4"/>
        <v>1662</v>
      </c>
      <c r="F47" s="230">
        <f t="shared" si="4"/>
        <v>23513</v>
      </c>
      <c r="G47" s="230">
        <f t="shared" si="4"/>
        <v>25175</v>
      </c>
    </row>
    <row r="48" spans="1:7" ht="12.75">
      <c r="A48" s="157"/>
      <c r="B48" s="216"/>
      <c r="C48" s="240"/>
      <c r="D48" s="216"/>
      <c r="E48" s="240"/>
      <c r="F48" s="213"/>
      <c r="G48" s="160"/>
    </row>
    <row r="49" spans="1:7" ht="32.25" customHeight="1">
      <c r="A49" s="164" t="s">
        <v>143</v>
      </c>
      <c r="B49" s="221">
        <v>0</v>
      </c>
      <c r="C49" s="239">
        <v>0</v>
      </c>
      <c r="D49" s="221">
        <v>0</v>
      </c>
      <c r="E49" s="221">
        <v>0</v>
      </c>
      <c r="F49" s="218">
        <v>-5765</v>
      </c>
      <c r="G49" s="158">
        <f>SUM(B49:F49)</f>
        <v>-5765</v>
      </c>
    </row>
    <row r="50" spans="1:7" ht="12.75">
      <c r="A50" s="164"/>
      <c r="B50" s="160"/>
      <c r="C50" s="163"/>
      <c r="D50" s="160"/>
      <c r="E50" s="163"/>
      <c r="F50" s="158"/>
      <c r="G50" s="158"/>
    </row>
    <row r="51" spans="1:7" ht="12.75">
      <c r="A51" s="157" t="s">
        <v>147</v>
      </c>
      <c r="B51" s="221">
        <v>0</v>
      </c>
      <c r="C51" s="212">
        <v>-1578</v>
      </c>
      <c r="D51" s="221">
        <v>0</v>
      </c>
      <c r="E51" s="221">
        <v>0</v>
      </c>
      <c r="F51" s="221">
        <v>0</v>
      </c>
      <c r="G51" s="158">
        <f>SUM(B51:F51)</f>
        <v>-1578</v>
      </c>
    </row>
    <row r="52" spans="1:7" ht="12.75">
      <c r="A52" s="164"/>
      <c r="B52" s="160"/>
      <c r="C52" s="163"/>
      <c r="D52" s="160"/>
      <c r="E52" s="163"/>
      <c r="F52" s="158"/>
      <c r="G52" s="158"/>
    </row>
    <row r="53" spans="1:7" ht="12.75">
      <c r="A53" s="157" t="s">
        <v>138</v>
      </c>
      <c r="B53" s="216"/>
      <c r="C53" s="240"/>
      <c r="D53" s="216"/>
      <c r="E53" s="240"/>
      <c r="F53" s="213"/>
      <c r="G53" s="160"/>
    </row>
    <row r="54" spans="1:7" ht="12.75">
      <c r="A54" s="159" t="s">
        <v>141</v>
      </c>
      <c r="B54" s="216">
        <v>3679</v>
      </c>
      <c r="C54" s="221">
        <v>0</v>
      </c>
      <c r="D54" s="216">
        <v>13391</v>
      </c>
      <c r="E54" s="221">
        <v>0</v>
      </c>
      <c r="F54" s="221">
        <v>0</v>
      </c>
      <c r="G54" s="158">
        <f>SUM(B54:F54)</f>
        <v>17070</v>
      </c>
    </row>
    <row r="55" spans="1:7" ht="12.75">
      <c r="A55" s="159"/>
      <c r="B55" s="241"/>
      <c r="C55" s="240"/>
      <c r="D55" s="241"/>
      <c r="E55" s="240"/>
      <c r="F55" s="220"/>
      <c r="G55" s="246"/>
    </row>
    <row r="56" spans="1:7" ht="12.75">
      <c r="A56" s="165" t="s">
        <v>157</v>
      </c>
      <c r="B56" s="166">
        <f aca="true" t="shared" si="5" ref="B56:G56">SUM(B48:B55)+B47+B41</f>
        <v>69679</v>
      </c>
      <c r="C56" s="166">
        <f t="shared" si="5"/>
        <v>-1578</v>
      </c>
      <c r="D56" s="166">
        <f t="shared" si="5"/>
        <v>13497</v>
      </c>
      <c r="E56" s="166">
        <f t="shared" si="5"/>
        <v>1662</v>
      </c>
      <c r="F56" s="166">
        <f t="shared" si="5"/>
        <v>54610</v>
      </c>
      <c r="G56" s="166">
        <f t="shared" si="5"/>
        <v>137870</v>
      </c>
    </row>
    <row r="57" spans="1:8" ht="12.75">
      <c r="A57" s="131"/>
      <c r="B57" s="167"/>
      <c r="C57" s="167"/>
      <c r="D57" s="167"/>
      <c r="E57" s="167"/>
      <c r="F57" s="167"/>
      <c r="G57" s="167"/>
      <c r="H57" s="167"/>
    </row>
    <row r="58" spans="1:8" ht="12.75">
      <c r="A58" s="145"/>
      <c r="B58" s="131"/>
      <c r="C58" s="131"/>
      <c r="D58" s="131"/>
      <c r="E58" s="131"/>
      <c r="F58" s="131"/>
      <c r="G58" s="131"/>
      <c r="H58" s="131"/>
    </row>
    <row r="59" spans="1:8" ht="12.75">
      <c r="A59" s="131"/>
      <c r="B59" s="131"/>
      <c r="C59" s="131"/>
      <c r="D59" s="131"/>
      <c r="E59" s="131"/>
      <c r="F59" s="131"/>
      <c r="G59" s="131"/>
      <c r="H59" s="131"/>
    </row>
    <row r="60" spans="1:8" ht="12.75">
      <c r="A60" s="131"/>
      <c r="B60" s="131"/>
      <c r="C60" s="131"/>
      <c r="D60" s="131"/>
      <c r="E60" s="131"/>
      <c r="F60" s="131"/>
      <c r="G60" s="131"/>
      <c r="H60" s="131"/>
    </row>
    <row r="61" spans="1:8" ht="12.75">
      <c r="A61" s="131"/>
      <c r="B61" s="131"/>
      <c r="C61" s="131"/>
      <c r="D61" s="131"/>
      <c r="E61" s="131"/>
      <c r="F61" s="131"/>
      <c r="G61" s="131"/>
      <c r="H61" s="131"/>
    </row>
    <row r="62" spans="1:8" ht="13.5">
      <c r="A62" s="260" t="s">
        <v>201</v>
      </c>
      <c r="B62" s="260"/>
      <c r="C62" s="260"/>
      <c r="D62" s="260"/>
      <c r="E62" s="260"/>
      <c r="F62" s="260"/>
      <c r="G62" s="260"/>
      <c r="H62" s="260"/>
    </row>
    <row r="63" spans="1:8" ht="13.5">
      <c r="A63" s="269" t="s">
        <v>202</v>
      </c>
      <c r="B63" s="269"/>
      <c r="C63" s="269"/>
      <c r="D63" s="269"/>
      <c r="E63" s="269"/>
      <c r="F63" s="131"/>
      <c r="G63" s="131"/>
      <c r="H63" s="131"/>
    </row>
    <row r="64" spans="1:8" ht="12.75">
      <c r="A64" s="131"/>
      <c r="B64" s="131"/>
      <c r="C64" s="131"/>
      <c r="D64" s="131"/>
      <c r="E64" s="131"/>
      <c r="F64" s="131"/>
      <c r="G64" s="131"/>
      <c r="H64" s="131"/>
    </row>
  </sheetData>
  <mergeCells count="13">
    <mergeCell ref="A8:H8"/>
    <mergeCell ref="A10:H10"/>
    <mergeCell ref="A11:H11"/>
    <mergeCell ref="A12:H12"/>
    <mergeCell ref="A9:H9"/>
    <mergeCell ref="A63:E63"/>
    <mergeCell ref="G38:G39"/>
    <mergeCell ref="A62:H62"/>
    <mergeCell ref="G16:G17"/>
    <mergeCell ref="D14:G14"/>
    <mergeCell ref="D36:G36"/>
    <mergeCell ref="D15:E15"/>
    <mergeCell ref="D37:E37"/>
  </mergeCells>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7:E91"/>
  <sheetViews>
    <sheetView workbookViewId="0" topLeftCell="A16">
      <selection activeCell="D40" sqref="D40"/>
    </sheetView>
  </sheetViews>
  <sheetFormatPr defaultColWidth="9.140625" defaultRowHeight="12.75"/>
  <cols>
    <col min="1" max="1" width="5.421875" style="0" customWidth="1"/>
    <col min="2" max="2" width="41.57421875" style="0" customWidth="1"/>
    <col min="3" max="3" width="11.28125" style="0" customWidth="1"/>
    <col min="4" max="4" width="19.421875" style="0" customWidth="1"/>
    <col min="5" max="5" width="21.57421875" style="0" customWidth="1"/>
  </cols>
  <sheetData>
    <row r="5" ht="20.25" customHeight="1"/>
    <row r="6" ht="18" customHeight="1"/>
    <row r="7" spans="1:5" ht="18" customHeight="1">
      <c r="A7" s="264" t="s">
        <v>264</v>
      </c>
      <c r="B7" s="264"/>
      <c r="C7" s="264"/>
      <c r="D7" s="264"/>
      <c r="E7" s="264"/>
    </row>
    <row r="8" spans="1:5" ht="18" customHeight="1">
      <c r="A8" s="268" t="s">
        <v>236</v>
      </c>
      <c r="B8" s="268"/>
      <c r="C8" s="268"/>
      <c r="D8" s="268"/>
      <c r="E8" s="268"/>
    </row>
    <row r="9" spans="1:5" ht="13.5">
      <c r="A9" s="251" t="s">
        <v>0</v>
      </c>
      <c r="B9" s="251"/>
      <c r="C9" s="251"/>
      <c r="D9" s="251"/>
      <c r="E9" s="251"/>
    </row>
    <row r="10" spans="1:5" ht="15.75">
      <c r="A10" s="267" t="s">
        <v>99</v>
      </c>
      <c r="B10" s="267"/>
      <c r="C10" s="267"/>
      <c r="D10" s="267"/>
      <c r="E10" s="267"/>
    </row>
    <row r="11" spans="1:5" ht="15.75" customHeight="1">
      <c r="A11" s="267" t="s">
        <v>240</v>
      </c>
      <c r="B11" s="267"/>
      <c r="C11" s="267"/>
      <c r="D11" s="267"/>
      <c r="E11" s="267"/>
    </row>
    <row r="12" spans="1:3" ht="15.75" customHeight="1">
      <c r="A12" s="89"/>
      <c r="B12" s="89"/>
      <c r="C12" s="89"/>
    </row>
    <row r="13" spans="1:5" ht="26.25" customHeight="1">
      <c r="A13" s="58"/>
      <c r="B13" s="58"/>
      <c r="D13" s="86" t="s">
        <v>237</v>
      </c>
      <c r="E13" s="86" t="s">
        <v>238</v>
      </c>
    </row>
    <row r="14" spans="1:5" ht="12.75" customHeight="1">
      <c r="A14" s="58"/>
      <c r="B14" s="58"/>
      <c r="D14" s="87" t="s">
        <v>18</v>
      </c>
      <c r="E14" s="87" t="s">
        <v>18</v>
      </c>
    </row>
    <row r="15" spans="1:5" ht="10.5" customHeight="1">
      <c r="A15" s="58"/>
      <c r="B15" s="58"/>
      <c r="D15" s="86"/>
      <c r="E15" s="86"/>
    </row>
    <row r="17" spans="1:5" ht="15" customHeight="1">
      <c r="A17" t="s">
        <v>107</v>
      </c>
      <c r="D17" s="90">
        <v>21539</v>
      </c>
      <c r="E17" s="90">
        <f>6934+344</f>
        <v>7278</v>
      </c>
    </row>
    <row r="18" spans="1:5" ht="15" customHeight="1">
      <c r="A18" t="s">
        <v>108</v>
      </c>
      <c r="D18" s="91">
        <v>-4485</v>
      </c>
      <c r="E18" s="91">
        <v>-1830</v>
      </c>
    </row>
    <row r="19" spans="1:5" ht="15.75">
      <c r="A19" s="59" t="s">
        <v>109</v>
      </c>
      <c r="B19" s="58"/>
      <c r="D19" s="117">
        <f>SUM(D17:D18)</f>
        <v>17054</v>
      </c>
      <c r="E19" s="117">
        <f>SUM(E17:E18)</f>
        <v>5448</v>
      </c>
    </row>
    <row r="20" spans="2:5" ht="15.75">
      <c r="B20" s="58"/>
      <c r="D20" s="90"/>
      <c r="E20" s="90"/>
    </row>
    <row r="21" spans="1:5" ht="15.75">
      <c r="A21" s="59" t="s">
        <v>110</v>
      </c>
      <c r="B21" s="58"/>
      <c r="D21" s="117">
        <v>-810</v>
      </c>
      <c r="E21" s="117">
        <v>-2046</v>
      </c>
    </row>
    <row r="22" spans="1:5" ht="15.75">
      <c r="A22" s="59"/>
      <c r="B22" s="58"/>
      <c r="D22" s="90"/>
      <c r="E22" s="90"/>
    </row>
    <row r="23" spans="1:5" ht="15.75">
      <c r="A23" s="59" t="s">
        <v>127</v>
      </c>
      <c r="B23" s="58"/>
      <c r="D23" s="90"/>
      <c r="E23" s="90"/>
    </row>
    <row r="24" spans="1:5" ht="15.75">
      <c r="A24" s="58" t="s">
        <v>243</v>
      </c>
      <c r="B24" s="58"/>
      <c r="D24" s="90">
        <v>-17485</v>
      </c>
      <c r="E24" s="90">
        <v>0</v>
      </c>
    </row>
    <row r="25" spans="1:5" ht="15.75">
      <c r="A25" s="58" t="s">
        <v>244</v>
      </c>
      <c r="B25" s="58"/>
      <c r="D25" s="90">
        <v>0</v>
      </c>
      <c r="E25" s="90">
        <v>-1577</v>
      </c>
    </row>
    <row r="26" spans="1:5" ht="15.75">
      <c r="A26" s="58" t="s">
        <v>140</v>
      </c>
      <c r="B26" s="58"/>
      <c r="D26" s="91">
        <v>161</v>
      </c>
      <c r="E26" s="91">
        <v>2297</v>
      </c>
    </row>
    <row r="27" spans="1:5" ht="15.75">
      <c r="A27" s="59" t="s">
        <v>268</v>
      </c>
      <c r="B27" s="58"/>
      <c r="D27" s="117">
        <f>SUM(D24:D26)</f>
        <v>-17324</v>
      </c>
      <c r="E27" s="117">
        <f>SUM(E24:E26)</f>
        <v>720</v>
      </c>
    </row>
    <row r="28" spans="1:5" ht="15.75">
      <c r="A28" s="59"/>
      <c r="B28" s="58"/>
      <c r="D28" s="91"/>
      <c r="E28" s="91"/>
    </row>
    <row r="29" spans="1:5" ht="15.75">
      <c r="A29" s="59" t="s">
        <v>269</v>
      </c>
      <c r="B29" s="58"/>
      <c r="D29" s="90">
        <f>D19+D21+D27</f>
        <v>-1080</v>
      </c>
      <c r="E29" s="90">
        <f>E19+E21+E27</f>
        <v>4122</v>
      </c>
    </row>
    <row r="30" spans="1:5" ht="15.75">
      <c r="A30" s="59" t="s">
        <v>101</v>
      </c>
      <c r="B30" s="58"/>
      <c r="D30" s="92">
        <v>52406</v>
      </c>
      <c r="E30" s="92">
        <v>25992</v>
      </c>
    </row>
    <row r="31" spans="1:5" ht="16.5" thickBot="1">
      <c r="A31" s="59" t="s">
        <v>270</v>
      </c>
      <c r="B31" s="58"/>
      <c r="D31" s="93">
        <f>SUM(D29:D30)</f>
        <v>51326</v>
      </c>
      <c r="E31" s="93">
        <f>SUM(E29:E30)</f>
        <v>30114</v>
      </c>
    </row>
    <row r="32" spans="1:5" ht="16.5" thickTop="1">
      <c r="A32" s="59"/>
      <c r="B32" s="58"/>
      <c r="C32" s="90"/>
      <c r="D32" s="90"/>
      <c r="E32" s="90"/>
    </row>
    <row r="33" spans="1:5" ht="15.75">
      <c r="A33" s="59"/>
      <c r="B33" s="58"/>
      <c r="C33" s="90"/>
      <c r="D33" s="90"/>
      <c r="E33" s="90"/>
    </row>
    <row r="34" spans="1:2" ht="15.75">
      <c r="A34" s="59"/>
      <c r="B34" s="58"/>
    </row>
    <row r="35" spans="1:2" s="131" customFormat="1" ht="15.75">
      <c r="A35" s="139" t="s">
        <v>102</v>
      </c>
      <c r="B35" s="140" t="s">
        <v>103</v>
      </c>
    </row>
    <row r="36" spans="1:2" s="131" customFormat="1" ht="15.75">
      <c r="A36" s="141"/>
      <c r="B36" s="140"/>
    </row>
    <row r="37" spans="1:5" s="131" customFormat="1" ht="15.75">
      <c r="A37" s="141"/>
      <c r="B37" s="140"/>
      <c r="D37" s="142" t="s">
        <v>18</v>
      </c>
      <c r="E37" s="142" t="s">
        <v>18</v>
      </c>
    </row>
    <row r="38" spans="1:5" s="131" customFormat="1" ht="15.75">
      <c r="A38" s="141"/>
      <c r="B38" s="140" t="s">
        <v>104</v>
      </c>
      <c r="D38" s="143">
        <v>9419</v>
      </c>
      <c r="E38" s="143">
        <v>8924</v>
      </c>
    </row>
    <row r="39" spans="1:5" s="131" customFormat="1" ht="15.75">
      <c r="A39" s="141"/>
      <c r="B39" s="140" t="s">
        <v>155</v>
      </c>
      <c r="D39" s="143">
        <v>41907</v>
      </c>
      <c r="E39" s="143">
        <v>21190</v>
      </c>
    </row>
    <row r="40" spans="1:5" s="131" customFormat="1" ht="16.5" thickBot="1">
      <c r="A40" s="141"/>
      <c r="B40" s="140"/>
      <c r="D40" s="144">
        <f>SUM(D38:D39)</f>
        <v>51326</v>
      </c>
      <c r="E40" s="144">
        <f>SUM(E38:E39)</f>
        <v>30114</v>
      </c>
    </row>
    <row r="41" spans="1:4" s="131" customFormat="1" ht="16.5" thickTop="1">
      <c r="A41" s="141"/>
      <c r="B41" s="140"/>
      <c r="D41" s="143"/>
    </row>
    <row r="42" spans="1:5" ht="13.5">
      <c r="A42" s="269" t="s">
        <v>203</v>
      </c>
      <c r="B42" s="269"/>
      <c r="C42" s="269"/>
      <c r="D42" s="269"/>
      <c r="E42" s="269"/>
    </row>
    <row r="43" spans="1:5" ht="13.5">
      <c r="A43" s="269" t="s">
        <v>198</v>
      </c>
      <c r="B43" s="269"/>
      <c r="C43" s="269"/>
      <c r="D43" s="269"/>
      <c r="E43" s="269"/>
    </row>
    <row r="44" spans="1:3" ht="15.75">
      <c r="A44" s="60"/>
      <c r="B44" s="60"/>
      <c r="C44" s="60"/>
    </row>
    <row r="45" spans="1:3" ht="15.75">
      <c r="A45" s="60"/>
      <c r="B45" s="60"/>
      <c r="C45" s="60"/>
    </row>
    <row r="46" spans="1:3" ht="15.75">
      <c r="A46" s="60"/>
      <c r="B46" s="60"/>
      <c r="C46" s="60"/>
    </row>
    <row r="47" spans="1:3" ht="15.75">
      <c r="A47" s="60"/>
      <c r="B47" s="60"/>
      <c r="C47" s="60"/>
    </row>
    <row r="48" spans="1:3" ht="15.75">
      <c r="A48" s="60"/>
      <c r="B48" s="60"/>
      <c r="C48" s="60"/>
    </row>
    <row r="49" spans="1:3" ht="15.75">
      <c r="A49" s="60"/>
      <c r="B49" s="60"/>
      <c r="C49" s="60"/>
    </row>
    <row r="50" spans="1:3" ht="15.75">
      <c r="A50" s="60"/>
      <c r="B50" s="60"/>
      <c r="C50" s="60"/>
    </row>
    <row r="51" spans="1:3" ht="15.75">
      <c r="A51" s="60"/>
      <c r="B51" s="60"/>
      <c r="C51" s="60"/>
    </row>
    <row r="52" spans="1:3" ht="15.75">
      <c r="A52" s="60"/>
      <c r="B52" s="60"/>
      <c r="C52" s="60"/>
    </row>
    <row r="53" spans="1:3" ht="15.75">
      <c r="A53" s="60"/>
      <c r="B53" s="60"/>
      <c r="C53" s="60"/>
    </row>
    <row r="54" spans="1:3" ht="15.75">
      <c r="A54" s="60"/>
      <c r="B54" s="60"/>
      <c r="C54" s="60"/>
    </row>
    <row r="55" spans="1:3" ht="15.75">
      <c r="A55" s="60"/>
      <c r="B55" s="60"/>
      <c r="C55" s="60"/>
    </row>
    <row r="56" spans="1:3" ht="15.75">
      <c r="A56" s="60"/>
      <c r="B56" s="60"/>
      <c r="C56" s="60"/>
    </row>
    <row r="57" spans="1:3" ht="15.75">
      <c r="A57" s="60"/>
      <c r="B57" s="60"/>
      <c r="C57" s="60"/>
    </row>
    <row r="58" spans="1:3" ht="15.75">
      <c r="A58" s="60"/>
      <c r="B58" s="60"/>
      <c r="C58" s="60"/>
    </row>
    <row r="59" spans="1:3" ht="15.75">
      <c r="A59" s="60"/>
      <c r="B59" s="60"/>
      <c r="C59" s="60"/>
    </row>
    <row r="60" spans="1:3" ht="15.75">
      <c r="A60" s="60"/>
      <c r="B60" s="60"/>
      <c r="C60" s="60"/>
    </row>
    <row r="61" spans="1:3" ht="15.75">
      <c r="A61" s="60"/>
      <c r="B61" s="60"/>
      <c r="C61" s="60"/>
    </row>
    <row r="62" spans="1:3" ht="15.75">
      <c r="A62" s="60"/>
      <c r="B62" s="60"/>
      <c r="C62" s="60"/>
    </row>
    <row r="63" spans="1:3" ht="15.75">
      <c r="A63" s="60"/>
      <c r="B63" s="60"/>
      <c r="C63" s="60"/>
    </row>
    <row r="64" spans="1:3" ht="15.75">
      <c r="A64" s="60"/>
      <c r="B64" s="60"/>
      <c r="C64" s="60"/>
    </row>
    <row r="65" spans="1:3" ht="15.75">
      <c r="A65" s="60"/>
      <c r="B65" s="60"/>
      <c r="C65" s="60"/>
    </row>
    <row r="66" spans="1:3" ht="15.75">
      <c r="A66" s="60"/>
      <c r="B66" s="60"/>
      <c r="C66" s="60"/>
    </row>
    <row r="67" spans="1:3" ht="15.75">
      <c r="A67" s="60"/>
      <c r="B67" s="60"/>
      <c r="C67" s="60"/>
    </row>
    <row r="68" spans="1:3" ht="15.75">
      <c r="A68" s="60"/>
      <c r="B68" s="60"/>
      <c r="C68" s="60"/>
    </row>
    <row r="69" spans="1:3" ht="15.75">
      <c r="A69" s="60"/>
      <c r="B69" s="60"/>
      <c r="C69" s="60"/>
    </row>
    <row r="70" spans="1:3" ht="15.75">
      <c r="A70" s="60"/>
      <c r="B70" s="60"/>
      <c r="C70" s="60"/>
    </row>
    <row r="71" spans="1:3" ht="15.75">
      <c r="A71" s="61"/>
      <c r="B71" s="61"/>
      <c r="C71" s="62"/>
    </row>
    <row r="72" spans="1:3" ht="15.75">
      <c r="A72" s="61"/>
      <c r="B72" s="61"/>
      <c r="C72" s="62"/>
    </row>
    <row r="73" spans="1:3" ht="15.75">
      <c r="A73" s="61"/>
      <c r="B73" s="61"/>
      <c r="C73" s="62"/>
    </row>
    <row r="74" spans="1:3" ht="15.75">
      <c r="A74" s="61"/>
      <c r="B74" s="61"/>
      <c r="C74" s="62"/>
    </row>
    <row r="75" spans="1:3" ht="15.75">
      <c r="A75" s="61"/>
      <c r="B75" s="61"/>
      <c r="C75" s="62"/>
    </row>
    <row r="76" spans="1:3" ht="15.75">
      <c r="A76" s="61"/>
      <c r="B76" s="61"/>
      <c r="C76" s="62"/>
    </row>
    <row r="77" spans="1:3" ht="15.75">
      <c r="A77" s="61"/>
      <c r="B77" s="61"/>
      <c r="C77" s="62"/>
    </row>
    <row r="78" spans="1:3" ht="15.75">
      <c r="A78" s="61"/>
      <c r="B78" s="61"/>
      <c r="C78" s="62"/>
    </row>
    <row r="79" spans="1:3" ht="15.75">
      <c r="A79" s="61"/>
      <c r="B79" s="61"/>
      <c r="C79" s="62"/>
    </row>
    <row r="80" spans="1:3" ht="15.75">
      <c r="A80" s="61"/>
      <c r="B80" s="61"/>
      <c r="C80" s="62"/>
    </row>
    <row r="81" spans="1:3" ht="15.75">
      <c r="A81" s="61"/>
      <c r="B81" s="61"/>
      <c r="C81" s="62"/>
    </row>
    <row r="82" spans="1:3" ht="15.75">
      <c r="A82" s="61"/>
      <c r="B82" s="61"/>
      <c r="C82" s="62"/>
    </row>
    <row r="83" spans="1:3" ht="15.75">
      <c r="A83" s="61"/>
      <c r="B83" s="61"/>
      <c r="C83" s="62"/>
    </row>
    <row r="84" spans="1:3" ht="15.75">
      <c r="A84" s="61"/>
      <c r="B84" s="61"/>
      <c r="C84" s="62"/>
    </row>
    <row r="85" spans="1:3" ht="15.75">
      <c r="A85" s="61"/>
      <c r="B85" s="61"/>
      <c r="C85" s="62"/>
    </row>
    <row r="86" spans="1:3" ht="15.75">
      <c r="A86" s="61"/>
      <c r="B86" s="61"/>
      <c r="C86" s="62"/>
    </row>
    <row r="87" spans="1:3" ht="15.75">
      <c r="A87" s="61"/>
      <c r="B87" s="61"/>
      <c r="C87" s="62"/>
    </row>
    <row r="88" spans="1:3" ht="15.75">
      <c r="A88" s="61"/>
      <c r="B88" s="61"/>
      <c r="C88" s="62"/>
    </row>
    <row r="89" spans="1:3" ht="15.75">
      <c r="A89" s="61"/>
      <c r="B89" s="61"/>
      <c r="C89" s="62"/>
    </row>
    <row r="90" spans="1:3" ht="15.75">
      <c r="A90" s="61"/>
      <c r="B90" s="61"/>
      <c r="C90" s="62"/>
    </row>
    <row r="91" spans="1:3" ht="15.75">
      <c r="A91" s="61"/>
      <c r="B91" s="61"/>
      <c r="C91" s="62"/>
    </row>
  </sheetData>
  <mergeCells count="7">
    <mergeCell ref="A43:E43"/>
    <mergeCell ref="A42:E42"/>
    <mergeCell ref="A7:E7"/>
    <mergeCell ref="A9:E9"/>
    <mergeCell ref="A10:E10"/>
    <mergeCell ref="A11:E11"/>
    <mergeCell ref="A8:E8"/>
  </mergeCells>
  <printOptions/>
  <pageMargins left="1" right="0.75" top="1" bottom="1" header="0.5" footer="0.5"/>
  <pageSetup orientation="portrait" scale="85" r:id="rId2"/>
  <headerFooter alignWithMargins="0">
    <oddFooter>&amp;CPage &amp;P of &amp;N&amp;R&amp;D&amp;T</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3:I304"/>
  <sheetViews>
    <sheetView tabSelected="1" workbookViewId="0" topLeftCell="A142">
      <selection activeCell="F157" sqref="F157:G157"/>
    </sheetView>
  </sheetViews>
  <sheetFormatPr defaultColWidth="9.140625" defaultRowHeight="12.75"/>
  <cols>
    <col min="1" max="1" width="5.00390625" style="69" customWidth="1"/>
    <col min="2" max="2" width="9.8515625" style="69" customWidth="1"/>
    <col min="3" max="3" width="17.8515625" style="69" customWidth="1"/>
    <col min="4" max="4" width="8.8515625" style="69" customWidth="1"/>
    <col min="5" max="5" width="11.28125" style="69" customWidth="1"/>
    <col min="6" max="6" width="11.140625" style="69" customWidth="1"/>
    <col min="7" max="7" width="11.57421875" style="69" customWidth="1"/>
    <col min="8" max="8" width="46.7109375" style="69" customWidth="1"/>
    <col min="9" max="9" width="2.7109375" style="69" customWidth="1"/>
    <col min="10" max="16384" width="9.140625" style="69" customWidth="1"/>
  </cols>
  <sheetData>
    <row r="3" spans="1:8" ht="12.75">
      <c r="A3"/>
      <c r="B3"/>
      <c r="C3"/>
      <c r="D3"/>
      <c r="E3"/>
      <c r="F3"/>
      <c r="G3"/>
      <c r="H3"/>
    </row>
    <row r="4" spans="1:8" ht="12.75">
      <c r="A4"/>
      <c r="B4"/>
      <c r="C4"/>
      <c r="D4"/>
      <c r="E4"/>
      <c r="F4"/>
      <c r="G4"/>
      <c r="H4"/>
    </row>
    <row r="5" spans="1:8" ht="12.75">
      <c r="A5"/>
      <c r="B5"/>
      <c r="C5"/>
      <c r="D5"/>
      <c r="E5"/>
      <c r="F5"/>
      <c r="G5"/>
      <c r="H5"/>
    </row>
    <row r="6" spans="1:8" ht="12.75">
      <c r="A6"/>
      <c r="B6"/>
      <c r="C6"/>
      <c r="D6"/>
      <c r="E6"/>
      <c r="F6"/>
      <c r="G6"/>
      <c r="H6"/>
    </row>
    <row r="7" spans="1:8" ht="13.5" customHeight="1">
      <c r="A7"/>
      <c r="B7"/>
      <c r="C7"/>
      <c r="D7"/>
      <c r="E7"/>
      <c r="F7"/>
      <c r="G7"/>
      <c r="H7"/>
    </row>
    <row r="8" spans="1:8" ht="19.5">
      <c r="A8" s="264" t="s">
        <v>265</v>
      </c>
      <c r="B8" s="314"/>
      <c r="C8" s="314"/>
      <c r="D8" s="314"/>
      <c r="E8" s="314"/>
      <c r="F8" s="314"/>
      <c r="G8" s="314"/>
      <c r="H8" s="314"/>
    </row>
    <row r="9" spans="1:8" ht="19.5" customHeight="1">
      <c r="A9" s="268" t="s">
        <v>236</v>
      </c>
      <c r="B9" s="268"/>
      <c r="C9" s="268"/>
      <c r="D9" s="268"/>
      <c r="E9" s="268"/>
      <c r="F9" s="268"/>
      <c r="G9" s="268"/>
      <c r="H9" s="268"/>
    </row>
    <row r="10" spans="1:8" ht="13.5">
      <c r="A10" s="251" t="s">
        <v>0</v>
      </c>
      <c r="B10" s="251"/>
      <c r="C10" s="251"/>
      <c r="D10" s="251"/>
      <c r="E10" s="251"/>
      <c r="F10" s="251"/>
      <c r="G10" s="251"/>
      <c r="H10" s="251"/>
    </row>
    <row r="11" spans="1:8" ht="15.75">
      <c r="A11" s="315" t="s">
        <v>239</v>
      </c>
      <c r="B11" s="315"/>
      <c r="C11" s="316"/>
      <c r="D11" s="316"/>
      <c r="E11" s="316"/>
      <c r="F11" s="316"/>
      <c r="G11" s="316"/>
      <c r="H11" s="316"/>
    </row>
    <row r="12" spans="1:8" ht="15.75">
      <c r="A12" s="315" t="s">
        <v>81</v>
      </c>
      <c r="B12" s="315"/>
      <c r="C12" s="315"/>
      <c r="D12" s="315"/>
      <c r="E12" s="315"/>
      <c r="F12" s="315"/>
      <c r="G12" s="315"/>
      <c r="H12" s="315"/>
    </row>
    <row r="13" spans="1:8" ht="13.5" customHeight="1">
      <c r="A13" s="3"/>
      <c r="B13" s="3"/>
      <c r="C13" s="294"/>
      <c r="D13" s="294"/>
      <c r="E13" s="294"/>
      <c r="F13" s="294"/>
      <c r="G13" s="294"/>
      <c r="H13" s="294"/>
    </row>
    <row r="14" spans="1:8" ht="15.75">
      <c r="A14" s="74" t="s">
        <v>1</v>
      </c>
      <c r="B14" s="286" t="s">
        <v>2</v>
      </c>
      <c r="C14" s="296"/>
      <c r="D14" s="296"/>
      <c r="E14" s="296"/>
      <c r="F14" s="296"/>
      <c r="G14" s="296"/>
      <c r="H14" s="296"/>
    </row>
    <row r="15" spans="1:8" ht="63" customHeight="1">
      <c r="A15" s="75"/>
      <c r="B15" s="307" t="s">
        <v>189</v>
      </c>
      <c r="C15" s="308"/>
      <c r="D15" s="308"/>
      <c r="E15" s="308"/>
      <c r="F15" s="308"/>
      <c r="G15" s="308"/>
      <c r="H15" s="308"/>
    </row>
    <row r="16" spans="1:8" ht="58.5" customHeight="1">
      <c r="A16" s="75"/>
      <c r="B16" s="307" t="s">
        <v>220</v>
      </c>
      <c r="C16" s="308"/>
      <c r="D16" s="308"/>
      <c r="E16" s="308"/>
      <c r="F16" s="308"/>
      <c r="G16" s="308"/>
      <c r="H16" s="308"/>
    </row>
    <row r="17" spans="1:8" ht="61.5" customHeight="1">
      <c r="A17" s="75"/>
      <c r="B17" s="307" t="s">
        <v>218</v>
      </c>
      <c r="C17" s="308"/>
      <c r="D17" s="308"/>
      <c r="E17" s="308"/>
      <c r="F17" s="308"/>
      <c r="G17" s="308"/>
      <c r="H17" s="308"/>
    </row>
    <row r="18" spans="1:8" ht="64.5" customHeight="1">
      <c r="A18" s="75"/>
      <c r="B18" s="307" t="s">
        <v>221</v>
      </c>
      <c r="C18" s="309"/>
      <c r="D18" s="309"/>
      <c r="E18" s="309"/>
      <c r="F18" s="309"/>
      <c r="G18" s="309"/>
      <c r="H18" s="309"/>
    </row>
    <row r="19" spans="1:8" ht="15.75">
      <c r="A19" s="74"/>
      <c r="B19" s="5"/>
      <c r="C19" s="289"/>
      <c r="D19" s="289"/>
      <c r="E19" s="289"/>
      <c r="F19" s="289"/>
      <c r="G19" s="289"/>
      <c r="H19" s="289"/>
    </row>
    <row r="20" spans="1:8" ht="15.75">
      <c r="A20" s="74"/>
      <c r="B20" s="5"/>
      <c r="C20" s="6"/>
      <c r="D20" s="6"/>
      <c r="E20" s="6"/>
      <c r="F20" s="6"/>
      <c r="G20" s="6"/>
      <c r="H20" s="6"/>
    </row>
    <row r="21" spans="1:8" ht="20.25" customHeight="1">
      <c r="A21" s="74" t="s">
        <v>3</v>
      </c>
      <c r="B21" s="286" t="s">
        <v>204</v>
      </c>
      <c r="C21" s="286"/>
      <c r="D21" s="286"/>
      <c r="E21" s="286"/>
      <c r="F21" s="6"/>
      <c r="G21" s="6"/>
      <c r="H21" s="6"/>
    </row>
    <row r="22" spans="1:8" ht="46.5" customHeight="1">
      <c r="A22" s="74"/>
      <c r="B22" s="294" t="s">
        <v>219</v>
      </c>
      <c r="C22" s="294"/>
      <c r="D22" s="294"/>
      <c r="E22" s="294"/>
      <c r="F22" s="294"/>
      <c r="G22" s="294"/>
      <c r="H22" s="294"/>
    </row>
    <row r="23" spans="1:8" ht="34.5" customHeight="1">
      <c r="A23" s="74"/>
      <c r="B23" s="294" t="s">
        <v>226</v>
      </c>
      <c r="C23" s="294"/>
      <c r="D23" s="294"/>
      <c r="E23" s="294"/>
      <c r="F23" s="294"/>
      <c r="G23" s="294"/>
      <c r="H23" s="294"/>
    </row>
    <row r="24" spans="1:8" ht="15.75">
      <c r="A24" s="74"/>
      <c r="B24" s="5"/>
      <c r="C24" s="6"/>
      <c r="D24" s="6"/>
      <c r="E24" s="6"/>
      <c r="F24" s="6"/>
      <c r="G24" s="6"/>
      <c r="H24" s="6"/>
    </row>
    <row r="25" spans="1:8" ht="79.5" customHeight="1">
      <c r="A25" s="74"/>
      <c r="B25" s="294" t="s">
        <v>227</v>
      </c>
      <c r="C25" s="294"/>
      <c r="D25" s="294"/>
      <c r="E25" s="294"/>
      <c r="F25" s="294"/>
      <c r="G25" s="294"/>
      <c r="H25" s="294"/>
    </row>
    <row r="26" spans="1:8" ht="15.75">
      <c r="A26" s="74"/>
      <c r="B26" s="5"/>
      <c r="C26" s="6"/>
      <c r="D26" s="6"/>
      <c r="E26" s="6"/>
      <c r="F26" s="6"/>
      <c r="G26" s="6"/>
      <c r="H26" s="6"/>
    </row>
    <row r="27" spans="1:8" ht="34.5" customHeight="1">
      <c r="A27" s="74"/>
      <c r="B27" s="294" t="s">
        <v>217</v>
      </c>
      <c r="C27" s="294"/>
      <c r="D27" s="294"/>
      <c r="E27" s="294"/>
      <c r="F27" s="294"/>
      <c r="G27" s="294"/>
      <c r="H27" s="294"/>
    </row>
    <row r="28" spans="1:8" ht="6" customHeight="1">
      <c r="A28" s="74"/>
      <c r="B28" s="5"/>
      <c r="C28" s="6"/>
      <c r="D28" s="6"/>
      <c r="E28" s="6"/>
      <c r="F28" s="6"/>
      <c r="G28" s="6"/>
      <c r="H28" s="6"/>
    </row>
    <row r="29" spans="1:8" ht="37.5" customHeight="1">
      <c r="A29" s="75" t="s">
        <v>84</v>
      </c>
      <c r="B29" s="294" t="s">
        <v>228</v>
      </c>
      <c r="C29" s="294"/>
      <c r="D29" s="294"/>
      <c r="E29" s="294"/>
      <c r="F29" s="294"/>
      <c r="G29" s="294"/>
      <c r="H29" s="294"/>
    </row>
    <row r="30" spans="1:8" ht="15.75">
      <c r="A30" s="74"/>
      <c r="B30" s="5"/>
      <c r="C30" s="6"/>
      <c r="D30" s="6"/>
      <c r="E30" s="6"/>
      <c r="F30" s="6"/>
      <c r="G30" s="6"/>
      <c r="H30" s="6"/>
    </row>
    <row r="31" spans="1:8" ht="66" customHeight="1">
      <c r="A31" s="75" t="s">
        <v>85</v>
      </c>
      <c r="B31" s="294" t="s">
        <v>232</v>
      </c>
      <c r="C31" s="294"/>
      <c r="D31" s="294"/>
      <c r="E31" s="294"/>
      <c r="F31" s="294"/>
      <c r="G31" s="294"/>
      <c r="H31" s="294"/>
    </row>
    <row r="32" spans="1:8" ht="15.75">
      <c r="A32" s="74"/>
      <c r="B32" s="5"/>
      <c r="C32" s="6"/>
      <c r="D32" s="6"/>
      <c r="E32" s="6"/>
      <c r="F32" s="6"/>
      <c r="G32" s="6"/>
      <c r="H32" s="6"/>
    </row>
    <row r="33" spans="1:8" ht="15.75">
      <c r="A33" s="74"/>
      <c r="B33" s="5"/>
      <c r="C33" s="6"/>
      <c r="D33" s="6"/>
      <c r="E33" s="6"/>
      <c r="F33" s="6"/>
      <c r="G33" s="6"/>
      <c r="H33" s="6"/>
    </row>
    <row r="34" spans="1:8" ht="15.75">
      <c r="A34" s="74" t="s">
        <v>6</v>
      </c>
      <c r="B34" s="286" t="s">
        <v>4</v>
      </c>
      <c r="C34" s="286"/>
      <c r="D34" s="286"/>
      <c r="E34" s="286"/>
      <c r="F34" s="286"/>
      <c r="G34" s="286"/>
      <c r="H34" s="286"/>
    </row>
    <row r="35" spans="1:8" ht="15.75">
      <c r="A35" s="74"/>
      <c r="B35" s="294" t="s">
        <v>5</v>
      </c>
      <c r="C35" s="294"/>
      <c r="D35" s="294"/>
      <c r="E35" s="294"/>
      <c r="F35" s="294"/>
      <c r="G35" s="294"/>
      <c r="H35" s="294"/>
    </row>
    <row r="36" spans="1:8" ht="15.75">
      <c r="A36" s="74"/>
      <c r="B36" s="6"/>
      <c r="C36" s="6"/>
      <c r="D36" s="6"/>
      <c r="E36" s="6"/>
      <c r="F36" s="6"/>
      <c r="G36" s="6"/>
      <c r="H36" s="6"/>
    </row>
    <row r="37" spans="1:8" ht="15.75">
      <c r="A37" s="74"/>
      <c r="B37" s="6"/>
      <c r="C37" s="6"/>
      <c r="D37" s="6"/>
      <c r="E37" s="6"/>
      <c r="F37" s="6"/>
      <c r="G37" s="6"/>
      <c r="H37" s="6"/>
    </row>
    <row r="38" spans="1:8" ht="15.75">
      <c r="A38" s="74" t="s">
        <v>8</v>
      </c>
      <c r="B38" s="286" t="s">
        <v>7</v>
      </c>
      <c r="C38" s="296"/>
      <c r="D38" s="296"/>
      <c r="E38" s="296"/>
      <c r="F38" s="296"/>
      <c r="G38" s="296"/>
      <c r="H38" s="296"/>
    </row>
    <row r="39" spans="1:8" ht="15.75">
      <c r="A39" s="76"/>
      <c r="B39" s="289" t="s">
        <v>229</v>
      </c>
      <c r="C39" s="296"/>
      <c r="D39" s="296"/>
      <c r="E39" s="296"/>
      <c r="F39" s="296"/>
      <c r="G39" s="296"/>
      <c r="H39" s="296"/>
    </row>
    <row r="40" spans="1:8" ht="15.75">
      <c r="A40" s="74"/>
      <c r="B40" s="5"/>
      <c r="C40" s="6"/>
      <c r="D40" s="6"/>
      <c r="E40" s="6"/>
      <c r="F40" s="6"/>
      <c r="G40" s="6"/>
      <c r="H40" s="6"/>
    </row>
    <row r="41" spans="1:8" ht="15.75">
      <c r="A41" s="74"/>
      <c r="B41" s="5"/>
      <c r="C41" s="6"/>
      <c r="D41" s="6"/>
      <c r="E41" s="6"/>
      <c r="F41" s="6"/>
      <c r="G41" s="6"/>
      <c r="H41" s="6"/>
    </row>
    <row r="42" spans="1:8" ht="15.75">
      <c r="A42" s="74" t="s">
        <v>9</v>
      </c>
      <c r="B42" s="286" t="s">
        <v>205</v>
      </c>
      <c r="C42" s="296"/>
      <c r="D42" s="296"/>
      <c r="E42" s="296"/>
      <c r="F42" s="296"/>
      <c r="G42" s="296"/>
      <c r="H42" s="296"/>
    </row>
    <row r="43" spans="1:8" ht="31.5" customHeight="1">
      <c r="A43" s="76"/>
      <c r="B43" s="289" t="s">
        <v>206</v>
      </c>
      <c r="C43" s="296"/>
      <c r="D43" s="296"/>
      <c r="E43" s="296"/>
      <c r="F43" s="296"/>
      <c r="G43" s="296"/>
      <c r="H43" s="296"/>
    </row>
    <row r="44" spans="1:8" ht="15.75">
      <c r="A44" s="74"/>
      <c r="B44" s="5"/>
      <c r="C44" s="289"/>
      <c r="D44" s="289"/>
      <c r="E44" s="289"/>
      <c r="F44" s="289"/>
      <c r="G44" s="289"/>
      <c r="H44" s="289"/>
    </row>
    <row r="45" spans="1:8" ht="15.75">
      <c r="A45" s="74"/>
      <c r="B45" s="5"/>
      <c r="C45" s="6"/>
      <c r="D45" s="6"/>
      <c r="E45" s="6"/>
      <c r="F45" s="6"/>
      <c r="G45" s="6"/>
      <c r="H45" s="6"/>
    </row>
    <row r="46" spans="1:8" ht="15.75">
      <c r="A46" s="74"/>
      <c r="B46" s="5"/>
      <c r="C46" s="6"/>
      <c r="D46" s="6"/>
      <c r="E46" s="6"/>
      <c r="F46" s="6"/>
      <c r="G46" s="6"/>
      <c r="H46" s="6"/>
    </row>
    <row r="47" spans="1:8" ht="15.75">
      <c r="A47" s="74"/>
      <c r="B47" s="5"/>
      <c r="C47" s="6"/>
      <c r="D47" s="6"/>
      <c r="E47" s="6"/>
      <c r="F47" s="6"/>
      <c r="G47" s="6"/>
      <c r="H47" s="6"/>
    </row>
    <row r="48" spans="1:8" ht="15.75">
      <c r="A48" s="74"/>
      <c r="B48" s="5"/>
      <c r="C48" s="6"/>
      <c r="D48" s="6"/>
      <c r="E48" s="6"/>
      <c r="F48" s="6"/>
      <c r="G48" s="6"/>
      <c r="H48" s="6"/>
    </row>
    <row r="49" spans="1:8" ht="15.75">
      <c r="A49" s="74"/>
      <c r="B49" s="5"/>
      <c r="C49" s="6"/>
      <c r="D49" s="6"/>
      <c r="E49" s="6"/>
      <c r="F49" s="6"/>
      <c r="G49" s="6"/>
      <c r="H49" s="6"/>
    </row>
    <row r="50" spans="1:8" ht="15.75">
      <c r="A50" s="74"/>
      <c r="B50" s="5"/>
      <c r="C50" s="6"/>
      <c r="D50" s="6"/>
      <c r="E50" s="6"/>
      <c r="F50" s="6"/>
      <c r="G50" s="6"/>
      <c r="H50" s="6"/>
    </row>
    <row r="51" spans="1:8" ht="15.75">
      <c r="A51" s="74"/>
      <c r="B51" s="5"/>
      <c r="C51" s="6"/>
      <c r="D51" s="6"/>
      <c r="E51" s="6"/>
      <c r="F51" s="6"/>
      <c r="G51" s="6"/>
      <c r="H51" s="6"/>
    </row>
    <row r="52" spans="1:8" ht="15.75">
      <c r="A52" s="74"/>
      <c r="B52" s="5"/>
      <c r="C52" s="6"/>
      <c r="D52" s="6"/>
      <c r="E52" s="6"/>
      <c r="F52" s="6"/>
      <c r="G52" s="6"/>
      <c r="H52" s="6"/>
    </row>
    <row r="53" spans="1:8" ht="15.75">
      <c r="A53" s="74"/>
      <c r="B53" s="5"/>
      <c r="C53" s="6"/>
      <c r="D53" s="6"/>
      <c r="E53" s="6"/>
      <c r="F53" s="6"/>
      <c r="G53" s="6"/>
      <c r="H53" s="6"/>
    </row>
    <row r="54" spans="1:8" ht="15.75">
      <c r="A54" s="74" t="s">
        <v>12</v>
      </c>
      <c r="B54" s="286" t="s">
        <v>10</v>
      </c>
      <c r="C54" s="296"/>
      <c r="D54" s="296"/>
      <c r="E54" s="296"/>
      <c r="F54" s="296"/>
      <c r="G54" s="296"/>
      <c r="H54" s="296"/>
    </row>
    <row r="55" spans="1:8" ht="15.75" customHeight="1">
      <c r="A55" s="76"/>
      <c r="B55" s="294" t="s">
        <v>11</v>
      </c>
      <c r="C55" s="309"/>
      <c r="D55" s="309"/>
      <c r="E55" s="309"/>
      <c r="F55" s="309"/>
      <c r="G55" s="309"/>
      <c r="H55" s="309"/>
    </row>
    <row r="56" spans="1:8" ht="15.75" customHeight="1">
      <c r="A56" s="76"/>
      <c r="B56" s="97"/>
      <c r="C56" s="96"/>
      <c r="D56" s="96"/>
      <c r="E56" s="96"/>
      <c r="F56" s="96"/>
      <c r="G56" s="96"/>
      <c r="H56" s="96"/>
    </row>
    <row r="57" spans="1:8" ht="15.75" customHeight="1">
      <c r="A57" s="76"/>
      <c r="B57" s="97"/>
      <c r="C57" s="96"/>
      <c r="D57" s="96"/>
      <c r="E57" s="96"/>
      <c r="F57" s="96"/>
      <c r="G57" s="96"/>
      <c r="H57" s="96"/>
    </row>
    <row r="58" spans="1:8" ht="15.75">
      <c r="A58" s="74" t="s">
        <v>14</v>
      </c>
      <c r="B58" s="310" t="s">
        <v>13</v>
      </c>
      <c r="C58" s="311"/>
      <c r="D58" s="311"/>
      <c r="E58" s="311"/>
      <c r="F58" s="311"/>
      <c r="G58" s="311"/>
      <c r="H58" s="311"/>
    </row>
    <row r="59" spans="1:8" ht="17.25" customHeight="1">
      <c r="A59" s="74"/>
      <c r="B59" s="302"/>
      <c r="C59" s="302"/>
      <c r="D59" s="302"/>
      <c r="E59" s="302"/>
      <c r="F59" s="302"/>
      <c r="G59" s="302"/>
      <c r="H59" s="302"/>
    </row>
    <row r="60" spans="1:8" ht="29.25" customHeight="1">
      <c r="A60" s="74"/>
      <c r="B60" s="312" t="s">
        <v>271</v>
      </c>
      <c r="C60" s="312"/>
      <c r="D60" s="312"/>
      <c r="E60" s="312"/>
      <c r="F60" s="312"/>
      <c r="G60" s="312"/>
      <c r="H60" s="312"/>
    </row>
    <row r="61" spans="1:8" ht="16.5" customHeight="1">
      <c r="A61" s="124"/>
      <c r="B61" s="97"/>
      <c r="C61" s="97"/>
      <c r="D61" s="97"/>
      <c r="E61" s="97"/>
      <c r="F61" s="97"/>
      <c r="G61" s="97"/>
      <c r="H61" s="97"/>
    </row>
    <row r="62" spans="1:8" ht="34.5" customHeight="1">
      <c r="A62" s="124" t="s">
        <v>84</v>
      </c>
      <c r="B62" s="294" t="s">
        <v>272</v>
      </c>
      <c r="C62" s="294"/>
      <c r="D62" s="294"/>
      <c r="E62" s="294"/>
      <c r="F62" s="294"/>
      <c r="G62" s="294"/>
      <c r="H62" s="294"/>
    </row>
    <row r="63" spans="1:8" ht="15.75">
      <c r="A63" s="74"/>
      <c r="B63" s="97"/>
      <c r="C63" s="97"/>
      <c r="D63" s="97"/>
      <c r="E63" s="97"/>
      <c r="F63" s="97"/>
      <c r="G63" s="97"/>
      <c r="H63" s="97"/>
    </row>
    <row r="64" spans="1:8" ht="21" customHeight="1">
      <c r="A64" s="74"/>
      <c r="B64" s="151" t="s">
        <v>133</v>
      </c>
      <c r="C64" s="295" t="s">
        <v>154</v>
      </c>
      <c r="D64" s="295"/>
      <c r="E64" s="295" t="s">
        <v>153</v>
      </c>
      <c r="F64" s="295"/>
      <c r="G64" s="97"/>
      <c r="H64" s="97"/>
    </row>
    <row r="65" spans="1:9" ht="15.75">
      <c r="A65" s="74"/>
      <c r="B65" s="248">
        <v>38749</v>
      </c>
      <c r="C65" s="255">
        <v>12000</v>
      </c>
      <c r="D65" s="297"/>
      <c r="E65" s="255">
        <v>27840</v>
      </c>
      <c r="F65" s="297"/>
      <c r="G65" s="97"/>
      <c r="H65" s="298"/>
      <c r="I65" s="298"/>
    </row>
    <row r="66" spans="1:9" ht="15.75">
      <c r="A66" s="74"/>
      <c r="B66" s="248">
        <v>38838</v>
      </c>
      <c r="C66" s="254">
        <v>55500</v>
      </c>
      <c r="D66" s="254"/>
      <c r="E66" s="254">
        <v>128760</v>
      </c>
      <c r="F66" s="254"/>
      <c r="G66" s="97"/>
      <c r="H66" s="298"/>
      <c r="I66" s="298"/>
    </row>
    <row r="67" spans="1:9" ht="16.5" thickBot="1">
      <c r="A67" s="74"/>
      <c r="B67" s="248">
        <v>38869</v>
      </c>
      <c r="C67" s="255">
        <v>2000</v>
      </c>
      <c r="D67" s="255"/>
      <c r="E67" s="255">
        <v>4640</v>
      </c>
      <c r="F67" s="255"/>
      <c r="G67" s="97"/>
      <c r="H67" s="298"/>
      <c r="I67" s="298"/>
    </row>
    <row r="68" spans="1:9" ht="16.5" thickBot="1">
      <c r="A68" s="74"/>
      <c r="B68" s="128" t="s">
        <v>78</v>
      </c>
      <c r="C68" s="300">
        <f>SUM(C65:D67)</f>
        <v>69500</v>
      </c>
      <c r="D68" s="301"/>
      <c r="E68" s="292">
        <f>SUM(E65:F67)</f>
        <v>161240</v>
      </c>
      <c r="F68" s="293"/>
      <c r="G68" s="97"/>
      <c r="H68" s="249"/>
      <c r="I68" s="250"/>
    </row>
    <row r="69" spans="1:8" ht="20.25" customHeight="1">
      <c r="A69" s="74"/>
      <c r="B69" s="126"/>
      <c r="C69" s="299"/>
      <c r="D69" s="299"/>
      <c r="E69" s="97"/>
      <c r="F69" s="97"/>
      <c r="G69" s="97"/>
      <c r="H69" s="97"/>
    </row>
    <row r="70" spans="1:8" ht="20.25" customHeight="1">
      <c r="A70" s="74"/>
      <c r="B70" s="126"/>
      <c r="C70" s="211"/>
      <c r="D70" s="211"/>
      <c r="E70" s="97"/>
      <c r="F70" s="97"/>
      <c r="G70" s="97"/>
      <c r="H70" s="97"/>
    </row>
    <row r="71" spans="1:8" ht="15.75">
      <c r="A71" s="74" t="s">
        <v>15</v>
      </c>
      <c r="B71" s="286" t="s">
        <v>126</v>
      </c>
      <c r="C71" s="313"/>
      <c r="D71" s="313"/>
      <c r="E71" s="313"/>
      <c r="F71" s="313"/>
      <c r="G71" s="313"/>
      <c r="H71" s="313"/>
    </row>
    <row r="72" spans="1:8" ht="48.75" customHeight="1">
      <c r="A72" s="74"/>
      <c r="B72" s="294" t="s">
        <v>245</v>
      </c>
      <c r="C72" s="294"/>
      <c r="D72" s="294"/>
      <c r="E72" s="294"/>
      <c r="F72" s="294"/>
      <c r="G72" s="294"/>
      <c r="H72" s="294"/>
    </row>
    <row r="73" spans="1:8" ht="16.5" customHeight="1">
      <c r="A73" s="74"/>
      <c r="B73" s="97"/>
      <c r="C73" s="97"/>
      <c r="D73" s="97"/>
      <c r="E73" s="97"/>
      <c r="F73" s="97"/>
      <c r="G73" s="97"/>
      <c r="H73" s="97"/>
    </row>
    <row r="74" spans="1:8" ht="15.75">
      <c r="A74" s="74" t="s">
        <v>19</v>
      </c>
      <c r="B74" s="286" t="s">
        <v>16</v>
      </c>
      <c r="C74" s="296"/>
      <c r="D74" s="296"/>
      <c r="E74" s="296"/>
      <c r="F74" s="296"/>
      <c r="G74" s="296"/>
      <c r="H74" s="296"/>
    </row>
    <row r="75" spans="1:8" ht="33" customHeight="1">
      <c r="A75" s="74"/>
      <c r="B75" s="294" t="s">
        <v>130</v>
      </c>
      <c r="C75" s="294"/>
      <c r="D75" s="294"/>
      <c r="E75" s="294"/>
      <c r="F75" s="294"/>
      <c r="G75" s="294"/>
      <c r="H75" s="294"/>
    </row>
    <row r="76" ht="12.75">
      <c r="A76" s="77"/>
    </row>
    <row r="77" ht="12.75">
      <c r="A77" s="77"/>
    </row>
    <row r="78" spans="1:8" ht="15.75">
      <c r="A78" s="74" t="s">
        <v>20</v>
      </c>
      <c r="B78" s="286" t="s">
        <v>60</v>
      </c>
      <c r="C78" s="286"/>
      <c r="D78" s="286"/>
      <c r="E78" s="286"/>
      <c r="F78" s="286"/>
      <c r="G78" s="286"/>
      <c r="H78" s="286"/>
    </row>
    <row r="79" spans="2:8" ht="37.5" customHeight="1">
      <c r="B79" s="294" t="s">
        <v>191</v>
      </c>
      <c r="C79" s="294"/>
      <c r="D79" s="294"/>
      <c r="E79" s="294"/>
      <c r="F79" s="294"/>
      <c r="G79" s="294"/>
      <c r="H79" s="294"/>
    </row>
    <row r="80" ht="12.75">
      <c r="A80" s="77"/>
    </row>
    <row r="81" spans="1:8" ht="12.75" customHeight="1">
      <c r="A81" s="74"/>
      <c r="B81" s="5"/>
      <c r="C81" s="6"/>
      <c r="D81" s="6"/>
      <c r="E81" s="6"/>
      <c r="F81" s="6"/>
      <c r="G81" s="6"/>
      <c r="H81" s="6"/>
    </row>
    <row r="82" spans="1:8" ht="15.75">
      <c r="A82" s="74" t="s">
        <v>21</v>
      </c>
      <c r="B82" s="286" t="s">
        <v>207</v>
      </c>
      <c r="C82" s="286"/>
      <c r="D82" s="286"/>
      <c r="E82" s="286"/>
      <c r="F82" s="286"/>
      <c r="G82" s="286"/>
      <c r="H82" s="286"/>
    </row>
    <row r="83" spans="1:8" ht="48" customHeight="1">
      <c r="A83" s="74"/>
      <c r="B83" s="294" t="s">
        <v>246</v>
      </c>
      <c r="C83" s="294"/>
      <c r="D83" s="294"/>
      <c r="E83" s="294"/>
      <c r="F83" s="294"/>
      <c r="G83" s="294"/>
      <c r="H83" s="294"/>
    </row>
    <row r="84" spans="1:8" ht="9.75" customHeight="1">
      <c r="A84" s="74"/>
      <c r="B84" s="168"/>
      <c r="C84" s="168"/>
      <c r="D84" s="168"/>
      <c r="E84" s="168"/>
      <c r="F84" s="168"/>
      <c r="G84" s="168"/>
      <c r="H84" s="168"/>
    </row>
    <row r="85" spans="1:8" ht="15.75">
      <c r="A85" s="74" t="s">
        <v>22</v>
      </c>
      <c r="B85" s="286" t="s">
        <v>106</v>
      </c>
      <c r="C85" s="286"/>
      <c r="D85" s="286"/>
      <c r="E85" s="286"/>
      <c r="F85" s="286"/>
      <c r="G85" s="286"/>
      <c r="H85" s="286"/>
    </row>
    <row r="86" spans="1:8" ht="24.75" customHeight="1">
      <c r="A86" s="74"/>
      <c r="B86" s="291" t="s">
        <v>192</v>
      </c>
      <c r="C86" s="291"/>
      <c r="D86" s="291"/>
      <c r="E86" s="291"/>
      <c r="F86" s="291"/>
      <c r="G86" s="291"/>
      <c r="H86" s="291"/>
    </row>
    <row r="87" spans="1:8" ht="15.75">
      <c r="A87" s="74"/>
      <c r="B87" s="6"/>
      <c r="C87" s="6"/>
      <c r="D87" s="6"/>
      <c r="E87" s="6"/>
      <c r="F87" s="6"/>
      <c r="G87" s="6"/>
      <c r="H87" s="6"/>
    </row>
    <row r="88" spans="1:8" ht="15.75">
      <c r="A88" s="74"/>
      <c r="B88" s="6"/>
      <c r="C88" s="6"/>
      <c r="D88" s="6"/>
      <c r="E88" s="6"/>
      <c r="F88" s="6"/>
      <c r="G88" s="6"/>
      <c r="H88" s="6"/>
    </row>
    <row r="89" spans="1:8" ht="15.75">
      <c r="A89" s="74" t="s">
        <v>111</v>
      </c>
      <c r="B89" s="290" t="s">
        <v>23</v>
      </c>
      <c r="C89" s="296"/>
      <c r="D89" s="1"/>
      <c r="E89" s="7"/>
      <c r="F89" s="7"/>
      <c r="G89" s="1"/>
      <c r="H89" s="12"/>
    </row>
    <row r="90" spans="1:8" ht="32.25" customHeight="1">
      <c r="A90" s="74"/>
      <c r="B90" s="294" t="s">
        <v>247</v>
      </c>
      <c r="C90" s="294"/>
      <c r="D90" s="294"/>
      <c r="E90" s="294"/>
      <c r="F90" s="294"/>
      <c r="G90" s="294"/>
      <c r="H90" s="294"/>
    </row>
    <row r="91" spans="1:8" ht="15.75">
      <c r="A91" s="74"/>
      <c r="B91" s="6"/>
      <c r="C91" s="6"/>
      <c r="D91" s="6"/>
      <c r="E91" s="6"/>
      <c r="G91" s="64" t="s">
        <v>105</v>
      </c>
      <c r="H91" s="6"/>
    </row>
    <row r="92" spans="1:8" ht="9.75" customHeight="1">
      <c r="A92" s="74"/>
      <c r="B92" s="6"/>
      <c r="C92" s="6"/>
      <c r="D92" s="6"/>
      <c r="E92" s="6"/>
      <c r="G92" s="64"/>
      <c r="H92" s="6"/>
    </row>
    <row r="93" spans="1:8" ht="16.5" customHeight="1" thickBot="1">
      <c r="A93" s="74"/>
      <c r="B93" s="289" t="s">
        <v>115</v>
      </c>
      <c r="C93" s="289"/>
      <c r="D93" s="289"/>
      <c r="E93" s="289"/>
      <c r="F93" s="289"/>
      <c r="G93" s="182">
        <f>17680+5000+0</f>
        <v>22680</v>
      </c>
      <c r="H93" s="6"/>
    </row>
    <row r="94" spans="1:8" ht="11.25" customHeight="1" thickTop="1">
      <c r="A94" s="74"/>
      <c r="B94" s="6"/>
      <c r="C94" s="6"/>
      <c r="D94" s="6"/>
      <c r="E94" s="6"/>
      <c r="F94" s="6"/>
      <c r="G94" s="94"/>
      <c r="H94" s="6"/>
    </row>
    <row r="95" spans="1:8" ht="11.25" customHeight="1">
      <c r="A95" s="74"/>
      <c r="B95" s="6"/>
      <c r="C95" s="6"/>
      <c r="D95" s="6"/>
      <c r="E95" s="6"/>
      <c r="F95" s="6"/>
      <c r="G95" s="94"/>
      <c r="H95" s="6"/>
    </row>
    <row r="96" spans="1:8" ht="16.5" customHeight="1">
      <c r="A96" s="74" t="s">
        <v>208</v>
      </c>
      <c r="B96" s="286" t="s">
        <v>112</v>
      </c>
      <c r="C96" s="286"/>
      <c r="D96" s="286"/>
      <c r="E96" s="6"/>
      <c r="F96" s="6"/>
      <c r="G96" s="94"/>
      <c r="H96" s="6"/>
    </row>
    <row r="97" spans="1:8" ht="16.5" customHeight="1">
      <c r="A97" s="74"/>
      <c r="B97" s="289" t="s">
        <v>248</v>
      </c>
      <c r="C97" s="289"/>
      <c r="D97" s="289"/>
      <c r="E97" s="289"/>
      <c r="F97" s="289"/>
      <c r="G97" s="289"/>
      <c r="H97" s="289"/>
    </row>
    <row r="98" spans="1:8" ht="9.75" customHeight="1">
      <c r="A98" s="74"/>
      <c r="B98" s="6"/>
      <c r="C98" s="6"/>
      <c r="D98" s="6"/>
      <c r="E98" s="6"/>
      <c r="F98" s="6"/>
      <c r="G98" s="94"/>
      <c r="H98" s="6"/>
    </row>
    <row r="99" spans="1:8" ht="9.75" customHeight="1">
      <c r="A99" s="74"/>
      <c r="B99" s="6"/>
      <c r="C99" s="6"/>
      <c r="D99" s="6"/>
      <c r="E99" s="6"/>
      <c r="F99" s="6"/>
      <c r="G99" s="94"/>
      <c r="H99" s="6"/>
    </row>
    <row r="100" spans="1:8" ht="16.5" customHeight="1">
      <c r="A100" s="74"/>
      <c r="B100" s="6"/>
      <c r="C100" s="6"/>
      <c r="D100" s="6"/>
      <c r="E100" s="6"/>
      <c r="F100" s="6"/>
      <c r="G100" s="125" t="s">
        <v>114</v>
      </c>
      <c r="H100" s="6"/>
    </row>
    <row r="101" spans="1:8" ht="48" customHeight="1">
      <c r="A101" s="75" t="s">
        <v>84</v>
      </c>
      <c r="B101" s="289" t="s">
        <v>158</v>
      </c>
      <c r="C101" s="289"/>
      <c r="D101" s="289"/>
      <c r="E101" s="289"/>
      <c r="F101" s="6"/>
      <c r="G101" s="94"/>
      <c r="H101" s="6"/>
    </row>
    <row r="102" spans="1:8" ht="16.5" customHeight="1" thickBot="1">
      <c r="A102" s="74"/>
      <c r="B102" s="6"/>
      <c r="C102" s="23" t="s">
        <v>113</v>
      </c>
      <c r="D102" s="6"/>
      <c r="E102" s="6"/>
      <c r="F102" s="6"/>
      <c r="G102" s="183">
        <v>1350</v>
      </c>
      <c r="H102" s="6"/>
    </row>
    <row r="103" spans="1:8" ht="16.5" customHeight="1" thickTop="1">
      <c r="A103" s="74"/>
      <c r="B103" s="6"/>
      <c r="C103" s="23"/>
      <c r="D103" s="6"/>
      <c r="E103" s="6"/>
      <c r="F103" s="6"/>
      <c r="G103" s="233"/>
      <c r="H103" s="6"/>
    </row>
    <row r="104" spans="1:8" ht="16.5" customHeight="1">
      <c r="A104" s="74"/>
      <c r="B104" s="6"/>
      <c r="C104" s="23"/>
      <c r="D104" s="6"/>
      <c r="E104" s="6"/>
      <c r="F104" s="6"/>
      <c r="G104" s="98"/>
      <c r="H104" s="6"/>
    </row>
    <row r="105" spans="1:8" ht="50.25" customHeight="1">
      <c r="A105" s="75" t="s">
        <v>85</v>
      </c>
      <c r="B105" s="289" t="s">
        <v>193</v>
      </c>
      <c r="C105" s="289"/>
      <c r="D105" s="289"/>
      <c r="E105" s="289"/>
      <c r="F105" s="6"/>
      <c r="G105" s="98"/>
      <c r="H105" s="6"/>
    </row>
    <row r="106" spans="1:8" ht="16.5" customHeight="1" thickBot="1">
      <c r="A106" s="74"/>
      <c r="B106" s="6"/>
      <c r="C106" s="23" t="s">
        <v>194</v>
      </c>
      <c r="D106" s="6"/>
      <c r="E106" s="6"/>
      <c r="F106" s="6"/>
      <c r="G106" s="183">
        <v>214</v>
      </c>
      <c r="H106" s="6"/>
    </row>
    <row r="107" spans="1:8" ht="16.5" customHeight="1" thickTop="1">
      <c r="A107" s="74"/>
      <c r="B107" s="6"/>
      <c r="C107" s="23"/>
      <c r="D107" s="6"/>
      <c r="E107" s="6"/>
      <c r="F107" s="6"/>
      <c r="G107" s="233"/>
      <c r="H107" s="6"/>
    </row>
    <row r="108" spans="1:8" ht="16.5" customHeight="1">
      <c r="A108" s="74"/>
      <c r="B108" s="6"/>
      <c r="C108" s="23"/>
      <c r="D108" s="6"/>
      <c r="E108" s="6"/>
      <c r="F108" s="6"/>
      <c r="G108" s="233"/>
      <c r="H108" s="6"/>
    </row>
    <row r="109" spans="1:8" ht="16.5" customHeight="1">
      <c r="A109" s="74"/>
      <c r="B109" s="6"/>
      <c r="C109" s="23"/>
      <c r="D109" s="6"/>
      <c r="E109" s="6"/>
      <c r="F109" s="6"/>
      <c r="G109" s="233"/>
      <c r="H109" s="6"/>
    </row>
    <row r="110" spans="1:8" ht="16.5" customHeight="1">
      <c r="A110" s="74"/>
      <c r="B110" s="6"/>
      <c r="C110" s="23"/>
      <c r="D110" s="6"/>
      <c r="E110" s="6"/>
      <c r="F110" s="6"/>
      <c r="G110" s="233"/>
      <c r="H110" s="6"/>
    </row>
    <row r="111" spans="1:8" ht="16.5" customHeight="1">
      <c r="A111" s="74"/>
      <c r="B111" s="6"/>
      <c r="C111" s="23"/>
      <c r="D111" s="6"/>
      <c r="E111" s="6"/>
      <c r="F111" s="6"/>
      <c r="G111" s="233"/>
      <c r="H111" s="6"/>
    </row>
    <row r="112" spans="1:8" ht="16.5" customHeight="1">
      <c r="A112" s="74"/>
      <c r="B112" s="6"/>
      <c r="C112" s="23"/>
      <c r="D112" s="6"/>
      <c r="E112" s="6"/>
      <c r="F112" s="6"/>
      <c r="G112" s="233"/>
      <c r="H112" s="6"/>
    </row>
    <row r="113" spans="1:8" ht="16.5" customHeight="1">
      <c r="A113" s="74"/>
      <c r="B113" s="6"/>
      <c r="C113" s="23"/>
      <c r="D113" s="6"/>
      <c r="E113" s="6"/>
      <c r="F113" s="6"/>
      <c r="G113" s="233"/>
      <c r="H113" s="6"/>
    </row>
    <row r="114" spans="1:8" ht="16.5" customHeight="1">
      <c r="A114" s="74"/>
      <c r="B114" s="6"/>
      <c r="C114" s="23"/>
      <c r="D114" s="6"/>
      <c r="E114" s="6"/>
      <c r="F114" s="6"/>
      <c r="G114" s="233"/>
      <c r="H114" s="6"/>
    </row>
    <row r="115" spans="1:8" ht="18">
      <c r="A115" s="88" t="s">
        <v>231</v>
      </c>
      <c r="B115" s="63"/>
      <c r="C115" s="63"/>
      <c r="D115" s="63"/>
      <c r="E115" s="63"/>
      <c r="F115" s="63"/>
      <c r="G115" s="63"/>
      <c r="H115" s="63"/>
    </row>
    <row r="116" spans="1:8" ht="15.75">
      <c r="A116" s="77"/>
      <c r="B116" s="6"/>
      <c r="C116" s="6"/>
      <c r="D116" s="6"/>
      <c r="E116" s="6"/>
      <c r="F116" s="6"/>
      <c r="G116" s="6"/>
      <c r="H116" s="6"/>
    </row>
    <row r="117" spans="1:8" ht="15.75">
      <c r="A117" s="74" t="s">
        <v>25</v>
      </c>
      <c r="B117" s="290" t="s">
        <v>26</v>
      </c>
      <c r="C117" s="290"/>
      <c r="D117" s="290"/>
      <c r="E117" s="290"/>
      <c r="F117" s="290"/>
      <c r="G117" s="290"/>
      <c r="H117" s="290"/>
    </row>
    <row r="118" ht="15.75">
      <c r="A118" s="74"/>
    </row>
    <row r="119" spans="1:8" ht="53.25" customHeight="1">
      <c r="A119" s="74"/>
      <c r="B119" s="291" t="s">
        <v>256</v>
      </c>
      <c r="C119" s="291"/>
      <c r="D119" s="291"/>
      <c r="E119" s="291"/>
      <c r="F119" s="291"/>
      <c r="G119" s="291"/>
      <c r="H119" s="291"/>
    </row>
    <row r="120" ht="15.75">
      <c r="A120" s="74"/>
    </row>
    <row r="121" spans="1:8" ht="15.75">
      <c r="A121" s="74"/>
      <c r="H121" s="118"/>
    </row>
    <row r="122" spans="1:8" ht="15.75">
      <c r="A122" s="74" t="s">
        <v>27</v>
      </c>
      <c r="B122" s="285" t="s">
        <v>28</v>
      </c>
      <c r="C122" s="285"/>
      <c r="D122" s="285"/>
      <c r="E122" s="285"/>
      <c r="F122" s="285"/>
      <c r="G122" s="285"/>
      <c r="H122" s="285"/>
    </row>
    <row r="123" spans="2:8" ht="15.75">
      <c r="B123" s="8"/>
      <c r="C123" s="277"/>
      <c r="D123" s="278"/>
      <c r="E123" s="13" t="s">
        <v>249</v>
      </c>
      <c r="F123" s="13" t="s">
        <v>183</v>
      </c>
      <c r="G123" s="279" t="s">
        <v>29</v>
      </c>
      <c r="H123" s="280"/>
    </row>
    <row r="124" spans="1:8" ht="15.75">
      <c r="A124" s="79"/>
      <c r="B124" s="11"/>
      <c r="C124" s="283"/>
      <c r="D124" s="284"/>
      <c r="E124" s="14" t="s">
        <v>250</v>
      </c>
      <c r="F124" s="14" t="s">
        <v>184</v>
      </c>
      <c r="G124" s="281"/>
      <c r="H124" s="282"/>
    </row>
    <row r="125" spans="1:8" ht="15.75">
      <c r="A125" s="79"/>
      <c r="B125" s="9"/>
      <c r="C125" s="319"/>
      <c r="D125" s="320"/>
      <c r="E125" s="15" t="s">
        <v>24</v>
      </c>
      <c r="F125" s="15" t="s">
        <v>24</v>
      </c>
      <c r="G125" s="16" t="s">
        <v>24</v>
      </c>
      <c r="H125" s="17" t="s">
        <v>30</v>
      </c>
    </row>
    <row r="126" spans="1:8" ht="15.75">
      <c r="A126" s="79"/>
      <c r="B126" s="18"/>
      <c r="C126" s="287" t="s">
        <v>17</v>
      </c>
      <c r="D126" s="288"/>
      <c r="E126" s="119">
        <f>+PL!B19</f>
        <v>27493</v>
      </c>
      <c r="F126" s="19">
        <v>27414</v>
      </c>
      <c r="G126" s="20">
        <f>+E126-F126</f>
        <v>79</v>
      </c>
      <c r="H126" s="127">
        <f>+G126/F126*100</f>
        <v>0.2881739257313781</v>
      </c>
    </row>
    <row r="127" spans="1:8" ht="15.75">
      <c r="A127" s="75"/>
      <c r="B127" s="18"/>
      <c r="C127" s="287" t="s">
        <v>82</v>
      </c>
      <c r="D127" s="288"/>
      <c r="E127" s="19">
        <f>+PL!B30</f>
        <v>10456</v>
      </c>
      <c r="F127" s="19">
        <v>10461</v>
      </c>
      <c r="G127" s="20">
        <f>+E127-F127</f>
        <v>-5</v>
      </c>
      <c r="H127" s="127">
        <f>+G127/F127*100</f>
        <v>-0.047796577765032024</v>
      </c>
    </row>
    <row r="128" spans="1:8" ht="19.5" customHeight="1">
      <c r="A128" s="75"/>
      <c r="B128" s="18"/>
      <c r="C128" s="287" t="s">
        <v>142</v>
      </c>
      <c r="D128" s="288"/>
      <c r="E128" s="19">
        <f>+PL!B37</f>
        <v>7747</v>
      </c>
      <c r="F128" s="19">
        <v>7624</v>
      </c>
      <c r="G128" s="20">
        <f>+E128-F128</f>
        <v>123</v>
      </c>
      <c r="H128" s="127">
        <f>+G128/F128*100</f>
        <v>1.613326337880378</v>
      </c>
    </row>
    <row r="129" spans="1:8" ht="52.5" customHeight="1">
      <c r="A129" s="75"/>
      <c r="B129" s="275" t="s">
        <v>255</v>
      </c>
      <c r="C129" s="276"/>
      <c r="D129" s="276"/>
      <c r="E129" s="276"/>
      <c r="F129" s="276"/>
      <c r="G129" s="276"/>
      <c r="H129" s="276"/>
    </row>
    <row r="130" spans="1:8" ht="15.75" customHeight="1">
      <c r="A130" s="75"/>
      <c r="B130" s="186"/>
      <c r="C130" s="187"/>
      <c r="D130" s="187"/>
      <c r="E130" s="187"/>
      <c r="F130" s="187"/>
      <c r="G130" s="187"/>
      <c r="H130" s="187"/>
    </row>
    <row r="131" spans="1:8" ht="15.75">
      <c r="A131" s="74" t="s">
        <v>31</v>
      </c>
      <c r="B131" s="286" t="s">
        <v>216</v>
      </c>
      <c r="C131" s="286"/>
      <c r="D131" s="286"/>
      <c r="E131" s="286"/>
      <c r="F131" s="286"/>
      <c r="G131" s="286"/>
      <c r="H131" s="286"/>
    </row>
    <row r="132" spans="2:8" ht="32.25" customHeight="1">
      <c r="B132" s="294" t="s">
        <v>185</v>
      </c>
      <c r="C132" s="294"/>
      <c r="D132" s="294"/>
      <c r="E132" s="294"/>
      <c r="F132" s="294"/>
      <c r="G132" s="294"/>
      <c r="H132" s="294"/>
    </row>
    <row r="133" spans="1:8" ht="15.75">
      <c r="A133" s="74"/>
      <c r="B133" s="2"/>
      <c r="C133" s="6"/>
      <c r="D133" s="6"/>
      <c r="E133" s="6"/>
      <c r="F133" s="6"/>
      <c r="G133" s="6"/>
      <c r="H133" s="6"/>
    </row>
    <row r="134" spans="1:8" ht="15.75">
      <c r="A134" s="74"/>
      <c r="B134" s="2"/>
      <c r="C134" s="6"/>
      <c r="D134" s="6"/>
      <c r="E134" s="6"/>
      <c r="F134" s="6"/>
      <c r="G134" s="6"/>
      <c r="H134" s="6"/>
    </row>
    <row r="135" spans="1:8" ht="15.75">
      <c r="A135" s="74" t="s">
        <v>32</v>
      </c>
      <c r="B135" s="286" t="s">
        <v>117</v>
      </c>
      <c r="C135" s="286"/>
      <c r="D135" s="286"/>
      <c r="E135" s="286"/>
      <c r="F135" s="286"/>
      <c r="G135" s="286"/>
      <c r="H135" s="286"/>
    </row>
    <row r="136" spans="2:8" ht="20.25" customHeight="1">
      <c r="B136" s="325" t="s">
        <v>125</v>
      </c>
      <c r="C136" s="325"/>
      <c r="D136" s="325"/>
      <c r="E136" s="325"/>
      <c r="F136" s="325"/>
      <c r="G136" s="325"/>
      <c r="H136" s="325"/>
    </row>
    <row r="137" spans="1:8" ht="20.25" customHeight="1">
      <c r="A137" s="74"/>
      <c r="B137" s="10"/>
      <c r="C137" s="10"/>
      <c r="D137" s="10"/>
      <c r="E137" s="10"/>
      <c r="F137" s="10"/>
      <c r="G137" s="10"/>
      <c r="H137" s="10"/>
    </row>
    <row r="138" spans="2:8" ht="15.75">
      <c r="B138" s="6"/>
      <c r="C138" s="6"/>
      <c r="D138" s="6"/>
      <c r="E138" s="6"/>
      <c r="F138" s="6"/>
      <c r="G138" s="6"/>
      <c r="H138" s="6"/>
    </row>
    <row r="139" spans="1:8" s="170" customFormat="1" ht="15.75">
      <c r="A139" s="169" t="s">
        <v>33</v>
      </c>
      <c r="B139" s="323" t="s">
        <v>34</v>
      </c>
      <c r="C139" s="318"/>
      <c r="D139" s="318"/>
      <c r="E139" s="318"/>
      <c r="F139" s="318"/>
      <c r="G139" s="318"/>
      <c r="H139" s="318"/>
    </row>
    <row r="140" spans="2:7" s="170" customFormat="1" ht="31.5">
      <c r="B140" s="171" t="s">
        <v>35</v>
      </c>
      <c r="C140" s="172"/>
      <c r="D140" s="172"/>
      <c r="E140" s="173" t="s">
        <v>36</v>
      </c>
      <c r="G140" s="169" t="s">
        <v>36</v>
      </c>
    </row>
    <row r="141" spans="1:7" s="170" customFormat="1" ht="15.75">
      <c r="A141" s="174"/>
      <c r="B141" s="322"/>
      <c r="C141" s="324"/>
      <c r="D141" s="324"/>
      <c r="E141" s="173" t="s">
        <v>37</v>
      </c>
      <c r="G141" s="169" t="s">
        <v>38</v>
      </c>
    </row>
    <row r="142" spans="1:7" s="170" customFormat="1" ht="15.75">
      <c r="A142" s="174"/>
      <c r="B142" s="175"/>
      <c r="C142" s="175"/>
      <c r="D142" s="175"/>
      <c r="E142" s="176" t="s">
        <v>251</v>
      </c>
      <c r="G142" s="176" t="s">
        <v>251</v>
      </c>
    </row>
    <row r="143" spans="1:7" s="170" customFormat="1" ht="15.75">
      <c r="A143" s="174"/>
      <c r="B143" s="177"/>
      <c r="C143" s="172"/>
      <c r="D143" s="172"/>
      <c r="E143" s="173" t="s">
        <v>24</v>
      </c>
      <c r="G143" s="173" t="s">
        <v>24</v>
      </c>
    </row>
    <row r="144" spans="1:7" s="170" customFormat="1" ht="15.75">
      <c r="A144" s="174"/>
      <c r="B144" s="177"/>
      <c r="C144" s="172"/>
      <c r="D144" s="172"/>
      <c r="E144" s="173"/>
      <c r="G144" s="173"/>
    </row>
    <row r="145" spans="1:8" s="170" customFormat="1" ht="18" customHeight="1">
      <c r="A145" s="174"/>
      <c r="B145" s="322" t="s">
        <v>195</v>
      </c>
      <c r="C145" s="322"/>
      <c r="D145" s="322"/>
      <c r="E145" s="178">
        <v>2657</v>
      </c>
      <c r="F145" s="179"/>
      <c r="G145" s="178">
        <f>2772+E145</f>
        <v>5429</v>
      </c>
      <c r="H145" s="180"/>
    </row>
    <row r="146" spans="1:8" s="170" customFormat="1" ht="18" customHeight="1">
      <c r="A146" s="174"/>
      <c r="B146" s="322" t="s">
        <v>196</v>
      </c>
      <c r="C146" s="322"/>
      <c r="D146" s="172"/>
      <c r="E146" s="178">
        <v>52</v>
      </c>
      <c r="F146" s="179"/>
      <c r="G146" s="178">
        <f>65+E146</f>
        <v>117</v>
      </c>
      <c r="H146" s="180"/>
    </row>
    <row r="147" spans="1:8" s="170" customFormat="1" ht="17.25" customHeight="1">
      <c r="A147" s="174"/>
      <c r="B147" s="322"/>
      <c r="C147" s="322"/>
      <c r="D147" s="172"/>
      <c r="E147" s="178"/>
      <c r="F147" s="179"/>
      <c r="G147" s="178"/>
      <c r="H147" s="180"/>
    </row>
    <row r="148" spans="1:8" s="170" customFormat="1" ht="15.75">
      <c r="A148" s="174"/>
      <c r="B148" s="321"/>
      <c r="C148" s="321"/>
      <c r="D148" s="321"/>
      <c r="E148" s="181">
        <f>SUM(E145:E146)</f>
        <v>2709</v>
      </c>
      <c r="F148" s="179"/>
      <c r="G148" s="181">
        <f>SUM(G145:G146)</f>
        <v>5546</v>
      </c>
      <c r="H148" s="180"/>
    </row>
    <row r="149" spans="1:8" s="170" customFormat="1" ht="21" customHeight="1">
      <c r="A149" s="174"/>
      <c r="B149" s="317" t="s">
        <v>274</v>
      </c>
      <c r="C149" s="318"/>
      <c r="D149" s="318"/>
      <c r="E149" s="318"/>
      <c r="F149" s="318"/>
      <c r="G149" s="318"/>
      <c r="H149" s="318"/>
    </row>
    <row r="150" ht="15.75">
      <c r="A150" s="74"/>
    </row>
    <row r="151" ht="15.75">
      <c r="A151" s="74"/>
    </row>
    <row r="152" spans="1:8" ht="15.75">
      <c r="A152" s="74" t="s">
        <v>39</v>
      </c>
      <c r="B152" s="286" t="s">
        <v>209</v>
      </c>
      <c r="C152" s="296"/>
      <c r="D152" s="296"/>
      <c r="E152" s="296"/>
      <c r="F152" s="296"/>
      <c r="G152" s="296"/>
      <c r="H152" s="296"/>
    </row>
    <row r="153" spans="2:8" ht="66.75" customHeight="1">
      <c r="B153" s="289" t="s">
        <v>273</v>
      </c>
      <c r="C153" s="296"/>
      <c r="D153" s="296"/>
      <c r="E153" s="296"/>
      <c r="F153" s="296"/>
      <c r="G153" s="296"/>
      <c r="H153" s="296"/>
    </row>
    <row r="154" spans="1:8" ht="15.75">
      <c r="A154" s="76"/>
      <c r="B154" s="6"/>
      <c r="C154" s="289"/>
      <c r="D154" s="289"/>
      <c r="E154" s="289"/>
      <c r="F154" s="289"/>
      <c r="G154" s="289"/>
      <c r="H154" s="289"/>
    </row>
    <row r="155" spans="1:8" ht="15.75">
      <c r="A155" s="76"/>
      <c r="B155" s="6"/>
      <c r="C155" s="6"/>
      <c r="D155" s="6"/>
      <c r="E155" s="6"/>
      <c r="F155" s="6"/>
      <c r="G155" s="6"/>
      <c r="H155" s="6"/>
    </row>
    <row r="156" spans="1:8" ht="35.25" customHeight="1">
      <c r="A156" s="76"/>
      <c r="B156" s="151" t="s">
        <v>262</v>
      </c>
      <c r="C156" s="151" t="s">
        <v>257</v>
      </c>
      <c r="D156" s="295" t="s">
        <v>259</v>
      </c>
      <c r="E156" s="295"/>
      <c r="F156" s="295" t="s">
        <v>276</v>
      </c>
      <c r="G156" s="295"/>
      <c r="H156" s="6"/>
    </row>
    <row r="157" spans="1:8" ht="15.75" customHeight="1">
      <c r="A157" s="76"/>
      <c r="B157" s="151">
        <v>2555</v>
      </c>
      <c r="C157" s="151" t="s">
        <v>258</v>
      </c>
      <c r="D157" s="295" t="s">
        <v>261</v>
      </c>
      <c r="E157" s="295"/>
      <c r="F157" s="252">
        <v>3217</v>
      </c>
      <c r="G157" s="253"/>
      <c r="H157" s="6"/>
    </row>
    <row r="158" spans="1:8" ht="15.75" customHeight="1">
      <c r="A158" s="76"/>
      <c r="B158" s="151">
        <v>2556</v>
      </c>
      <c r="C158" s="151" t="s">
        <v>258</v>
      </c>
      <c r="D158" s="295" t="s">
        <v>260</v>
      </c>
      <c r="E158" s="295"/>
      <c r="F158" s="252">
        <v>3243</v>
      </c>
      <c r="G158" s="253"/>
      <c r="H158" s="6"/>
    </row>
    <row r="159" spans="1:8" ht="15.75">
      <c r="A159" s="76"/>
      <c r="B159" s="6"/>
      <c r="C159" s="6"/>
      <c r="D159" s="6"/>
      <c r="E159" s="6"/>
      <c r="F159" s="6"/>
      <c r="G159" s="6"/>
      <c r="H159" s="6"/>
    </row>
    <row r="160" spans="1:8" ht="15.75">
      <c r="A160" s="76"/>
      <c r="B160" s="6"/>
      <c r="C160" s="6"/>
      <c r="D160" s="6"/>
      <c r="E160" s="6"/>
      <c r="F160" s="6"/>
      <c r="G160" s="6"/>
      <c r="H160" s="6"/>
    </row>
    <row r="161" spans="1:8" ht="15.75">
      <c r="A161" s="74" t="s">
        <v>40</v>
      </c>
      <c r="B161" s="286" t="s">
        <v>210</v>
      </c>
      <c r="C161" s="296"/>
      <c r="D161" s="296"/>
      <c r="E161" s="296"/>
      <c r="F161" s="296"/>
      <c r="G161" s="296"/>
      <c r="H161" s="296"/>
    </row>
    <row r="162" spans="2:8" ht="21" customHeight="1">
      <c r="B162" s="294" t="s">
        <v>186</v>
      </c>
      <c r="C162" s="309"/>
      <c r="D162" s="309"/>
      <c r="E162" s="309"/>
      <c r="F162" s="309"/>
      <c r="G162" s="309"/>
      <c r="H162" s="309"/>
    </row>
    <row r="163" spans="1:8" ht="15.75">
      <c r="A163" s="74"/>
      <c r="B163" s="6"/>
      <c r="C163" s="6"/>
      <c r="D163" s="6"/>
      <c r="E163" s="6"/>
      <c r="F163" s="6"/>
      <c r="G163" s="6"/>
      <c r="H163" s="6"/>
    </row>
    <row r="164" spans="1:9" ht="15.75">
      <c r="A164" s="74" t="s">
        <v>41</v>
      </c>
      <c r="B164" s="286" t="s">
        <v>129</v>
      </c>
      <c r="C164" s="286"/>
      <c r="D164" s="286"/>
      <c r="E164" s="286"/>
      <c r="F164" s="286"/>
      <c r="G164" s="286"/>
      <c r="H164" s="286"/>
      <c r="I164" s="286"/>
    </row>
    <row r="165" spans="2:8" ht="17.25" customHeight="1">
      <c r="B165" s="289" t="s">
        <v>187</v>
      </c>
      <c r="C165" s="289"/>
      <c r="D165" s="289"/>
      <c r="E165" s="289"/>
      <c r="F165" s="289"/>
      <c r="G165" s="289"/>
      <c r="H165" s="289"/>
    </row>
    <row r="166" spans="1:8" ht="15.75" customHeight="1">
      <c r="A166" s="74"/>
      <c r="B166" s="6"/>
      <c r="C166" s="6"/>
      <c r="D166" s="6"/>
      <c r="E166" s="6"/>
      <c r="F166" s="6"/>
      <c r="G166" s="6"/>
      <c r="H166" s="6"/>
    </row>
    <row r="167" ht="15.75" customHeight="1"/>
    <row r="168" ht="15.75" customHeight="1"/>
    <row r="169" ht="15.75" customHeight="1"/>
    <row r="170" ht="15.75" customHeight="1"/>
    <row r="171" ht="15.75" customHeight="1"/>
    <row r="172" ht="15.75" customHeight="1"/>
    <row r="173" ht="18.75" customHeight="1"/>
    <row r="174" spans="1:8" ht="18.75" customHeight="1">
      <c r="A174" s="74"/>
      <c r="B174" s="97"/>
      <c r="C174" s="97"/>
      <c r="D174" s="97"/>
      <c r="E174" s="97"/>
      <c r="F174" s="97"/>
      <c r="G174" s="97"/>
      <c r="H174" s="97"/>
    </row>
    <row r="175" spans="1:8" ht="15.75">
      <c r="A175" s="74"/>
      <c r="B175" s="5"/>
      <c r="C175" s="1"/>
      <c r="D175" s="1"/>
      <c r="E175" s="21"/>
      <c r="F175" s="7"/>
      <c r="G175" s="7"/>
      <c r="H175" s="7"/>
    </row>
    <row r="176" spans="1:8" ht="15.75">
      <c r="A176" s="74"/>
      <c r="B176" s="5"/>
      <c r="C176" s="1"/>
      <c r="D176" s="1"/>
      <c r="E176" s="21"/>
      <c r="F176" s="7"/>
      <c r="G176" s="7"/>
      <c r="H176" s="7"/>
    </row>
    <row r="177" spans="1:8" ht="15.75">
      <c r="A177" s="74"/>
      <c r="B177" s="5"/>
      <c r="C177" s="1"/>
      <c r="D177" s="1"/>
      <c r="E177" s="21"/>
      <c r="F177" s="7"/>
      <c r="G177" s="7"/>
      <c r="H177" s="7"/>
    </row>
    <row r="178" spans="1:8" ht="15.75">
      <c r="A178" s="74"/>
      <c r="B178" s="5"/>
      <c r="C178" s="1"/>
      <c r="D178" s="1"/>
      <c r="E178" s="21"/>
      <c r="F178" s="7"/>
      <c r="G178" s="7"/>
      <c r="H178" s="7"/>
    </row>
    <row r="179" spans="1:8" ht="15.75">
      <c r="A179" s="74" t="s">
        <v>42</v>
      </c>
      <c r="B179" s="286" t="s">
        <v>43</v>
      </c>
      <c r="C179" s="286"/>
      <c r="D179" s="286"/>
      <c r="E179" s="286"/>
      <c r="F179" s="286"/>
      <c r="G179" s="286"/>
      <c r="H179" s="286"/>
    </row>
    <row r="180" spans="2:8" ht="15.75">
      <c r="B180" s="294" t="s">
        <v>188</v>
      </c>
      <c r="C180" s="294"/>
      <c r="D180" s="294"/>
      <c r="E180" s="294"/>
      <c r="F180" s="294"/>
      <c r="G180" s="294"/>
      <c r="H180" s="294"/>
    </row>
    <row r="181" spans="1:8" ht="15.75">
      <c r="A181" s="74"/>
      <c r="B181" s="5"/>
      <c r="C181" s="1"/>
      <c r="D181" s="1"/>
      <c r="E181" s="21"/>
      <c r="F181" s="7"/>
      <c r="G181" s="7"/>
      <c r="H181" s="7"/>
    </row>
    <row r="182" spans="1:8" ht="15.75">
      <c r="A182" s="74"/>
      <c r="B182" s="5"/>
      <c r="C182" s="1"/>
      <c r="D182" s="1"/>
      <c r="E182" s="21"/>
      <c r="F182" s="7"/>
      <c r="G182" s="7"/>
      <c r="H182" s="7"/>
    </row>
    <row r="183" spans="1:8" ht="15.75">
      <c r="A183" s="74" t="s">
        <v>44</v>
      </c>
      <c r="B183" s="286" t="s">
        <v>45</v>
      </c>
      <c r="C183" s="286"/>
      <c r="D183" s="286"/>
      <c r="E183" s="286"/>
      <c r="F183" s="286"/>
      <c r="G183" s="286"/>
      <c r="H183" s="286"/>
    </row>
    <row r="184" spans="2:8" ht="17.25" customHeight="1">
      <c r="B184" s="294" t="s">
        <v>222</v>
      </c>
      <c r="C184" s="309"/>
      <c r="D184" s="309"/>
      <c r="E184" s="309"/>
      <c r="F184" s="309"/>
      <c r="G184" s="309"/>
      <c r="H184" s="309"/>
    </row>
    <row r="185" spans="1:8" ht="15.75">
      <c r="A185" s="74"/>
      <c r="B185" s="5"/>
      <c r="C185" s="1"/>
      <c r="D185" s="1"/>
      <c r="E185" s="21"/>
      <c r="F185" s="7"/>
      <c r="G185" s="7"/>
      <c r="H185" s="7"/>
    </row>
    <row r="186" spans="1:8" ht="15.75">
      <c r="A186" s="74"/>
      <c r="B186" s="5"/>
      <c r="C186" s="1"/>
      <c r="D186" s="1"/>
      <c r="E186" s="21"/>
      <c r="F186" s="7"/>
      <c r="G186" s="7"/>
      <c r="H186" s="7"/>
    </row>
    <row r="187" spans="1:8" ht="15.75">
      <c r="A187" s="74" t="s">
        <v>46</v>
      </c>
      <c r="B187" s="286" t="s">
        <v>47</v>
      </c>
      <c r="C187" s="296"/>
      <c r="D187" s="296"/>
      <c r="E187" s="296"/>
      <c r="F187" s="296"/>
      <c r="G187" s="296"/>
      <c r="H187" s="296"/>
    </row>
    <row r="188" spans="2:8" ht="31.5" customHeight="1">
      <c r="B188" s="306" t="s">
        <v>252</v>
      </c>
      <c r="C188" s="306"/>
      <c r="D188" s="306"/>
      <c r="E188" s="306"/>
      <c r="F188" s="306"/>
      <c r="G188" s="306"/>
      <c r="H188" s="306"/>
    </row>
    <row r="189" spans="1:8" ht="15.75">
      <c r="A189" s="74"/>
      <c r="B189" s="2"/>
      <c r="C189" s="68"/>
      <c r="D189" s="68"/>
      <c r="E189" s="68"/>
      <c r="F189" s="68"/>
      <c r="G189" s="68"/>
      <c r="H189" s="68"/>
    </row>
    <row r="190" spans="1:8" ht="15.75">
      <c r="A190" s="74"/>
      <c r="B190" s="2"/>
      <c r="C190" s="68"/>
      <c r="D190" s="68"/>
      <c r="E190" s="68"/>
      <c r="F190" s="68"/>
      <c r="G190" s="68"/>
      <c r="H190" s="68"/>
    </row>
    <row r="191" spans="1:8" ht="15.75">
      <c r="A191" s="74"/>
      <c r="B191" s="2"/>
      <c r="C191" s="68"/>
      <c r="D191" s="68"/>
      <c r="E191" s="68"/>
      <c r="F191" s="68"/>
      <c r="G191" s="68"/>
      <c r="H191" s="68"/>
    </row>
    <row r="192" spans="1:8" ht="15.75">
      <c r="A192" s="74" t="s">
        <v>48</v>
      </c>
      <c r="B192" s="286" t="s">
        <v>49</v>
      </c>
      <c r="C192" s="286"/>
      <c r="D192" s="286"/>
      <c r="E192" s="286"/>
      <c r="F192" s="286"/>
      <c r="G192" s="286"/>
      <c r="H192" s="286"/>
    </row>
    <row r="193" spans="1:8" ht="64.5" customHeight="1">
      <c r="A193" s="4"/>
      <c r="B193" s="317" t="s">
        <v>275</v>
      </c>
      <c r="C193" s="318"/>
      <c r="D193" s="318"/>
      <c r="E193" s="318"/>
      <c r="F193" s="318"/>
      <c r="G193" s="318"/>
      <c r="H193" s="318"/>
    </row>
    <row r="194" spans="1:8" ht="19.5" customHeight="1">
      <c r="A194" s="4"/>
      <c r="B194" s="184"/>
      <c r="C194" s="185"/>
      <c r="D194" s="185"/>
      <c r="E194" s="185"/>
      <c r="F194" s="185"/>
      <c r="G194" s="185"/>
      <c r="H194" s="185"/>
    </row>
    <row r="195" spans="1:8" ht="19.5" customHeight="1">
      <c r="A195" s="4"/>
      <c r="B195" s="184"/>
      <c r="C195" s="185"/>
      <c r="D195" s="185"/>
      <c r="E195" s="185"/>
      <c r="F195" s="185"/>
      <c r="G195" s="185"/>
      <c r="H195" s="185"/>
    </row>
    <row r="196" spans="1:8" ht="15.75">
      <c r="A196" s="74" t="s">
        <v>50</v>
      </c>
      <c r="B196" s="286" t="s">
        <v>93</v>
      </c>
      <c r="C196" s="286"/>
      <c r="D196" s="1"/>
      <c r="E196" s="71" t="s">
        <v>88</v>
      </c>
      <c r="F196" s="1"/>
      <c r="G196" s="71" t="s">
        <v>88</v>
      </c>
      <c r="H196" s="1"/>
    </row>
    <row r="197" spans="1:8" ht="12.75" customHeight="1">
      <c r="A197" s="74"/>
      <c r="B197" s="5"/>
      <c r="C197" s="1"/>
      <c r="D197" s="1"/>
      <c r="E197" s="72" t="s">
        <v>89</v>
      </c>
      <c r="F197" s="1"/>
      <c r="G197" s="72" t="s">
        <v>89</v>
      </c>
      <c r="H197" s="1"/>
    </row>
    <row r="198" spans="1:8" ht="15.75">
      <c r="A198" s="77"/>
      <c r="B198" s="5"/>
      <c r="C198" s="1"/>
      <c r="D198" s="1"/>
      <c r="E198" s="72" t="s">
        <v>90</v>
      </c>
      <c r="F198" s="1"/>
      <c r="G198" s="72" t="s">
        <v>91</v>
      </c>
      <c r="H198" s="1"/>
    </row>
    <row r="199" spans="1:8" ht="15.75">
      <c r="A199" s="74"/>
      <c r="B199" s="5"/>
      <c r="C199" s="1"/>
      <c r="D199" s="1"/>
      <c r="E199" s="101" t="s">
        <v>251</v>
      </c>
      <c r="F199" s="1"/>
      <c r="G199" s="101" t="s">
        <v>251</v>
      </c>
      <c r="H199" s="1"/>
    </row>
    <row r="200" spans="1:8" ht="15.75">
      <c r="A200" s="74" t="s">
        <v>84</v>
      </c>
      <c r="B200" s="123" t="s">
        <v>134</v>
      </c>
      <c r="C200" s="70"/>
      <c r="D200" s="70"/>
      <c r="E200" s="64"/>
      <c r="G200" s="64"/>
      <c r="H200" s="1"/>
    </row>
    <row r="201" spans="1:8" ht="16.5" thickBot="1">
      <c r="A201" s="74"/>
      <c r="B201" s="80" t="s">
        <v>86</v>
      </c>
      <c r="C201" s="80"/>
      <c r="D201" s="80"/>
      <c r="E201" s="129">
        <f>+PL!B37</f>
        <v>7747</v>
      </c>
      <c r="F201" s="65"/>
      <c r="G201" s="129">
        <f>+PL!D37</f>
        <v>15371</v>
      </c>
      <c r="H201" s="1"/>
    </row>
    <row r="202" spans="1:8" ht="16.5" thickTop="1">
      <c r="A202" s="74"/>
      <c r="H202" s="1"/>
    </row>
    <row r="203" spans="1:8" ht="32.25" customHeight="1">
      <c r="A203" s="74"/>
      <c r="B203" s="304" t="s">
        <v>160</v>
      </c>
      <c r="C203" s="304"/>
      <c r="D203" s="304"/>
      <c r="E203" s="1"/>
      <c r="F203" s="1"/>
      <c r="G203" s="1"/>
      <c r="H203" s="1"/>
    </row>
    <row r="204" spans="1:8" ht="15.75">
      <c r="A204" s="74"/>
      <c r="B204" s="82" t="s">
        <v>92</v>
      </c>
      <c r="C204" s="1"/>
      <c r="D204" s="1"/>
      <c r="E204" s="113">
        <v>139363</v>
      </c>
      <c r="F204" s="65"/>
      <c r="G204" s="66">
        <v>139358</v>
      </c>
      <c r="H204" s="1"/>
    </row>
    <row r="205" spans="1:8" ht="50.25" customHeight="1">
      <c r="A205" s="74"/>
      <c r="B205" s="305" t="s">
        <v>148</v>
      </c>
      <c r="C205" s="305"/>
      <c r="D205" s="305"/>
      <c r="E205" s="121">
        <v>30</v>
      </c>
      <c r="F205" s="65"/>
      <c r="G205" s="121">
        <v>24</v>
      </c>
      <c r="H205" s="1"/>
    </row>
    <row r="206" spans="1:8" ht="15.75">
      <c r="A206" s="74"/>
      <c r="B206" s="70"/>
      <c r="C206" s="1"/>
      <c r="D206" s="1"/>
      <c r="E206" s="114">
        <f>SUM(E204:E205)</f>
        <v>139393</v>
      </c>
      <c r="F206" s="65"/>
      <c r="G206" s="114">
        <f>SUM(G204:G205)</f>
        <v>139382</v>
      </c>
      <c r="H206" s="1"/>
    </row>
    <row r="207" spans="1:8" ht="15.75">
      <c r="A207" s="74"/>
      <c r="B207" s="70"/>
      <c r="C207" s="1"/>
      <c r="D207" s="1"/>
      <c r="E207" s="73"/>
      <c r="F207" s="65"/>
      <c r="G207" s="65"/>
      <c r="H207" s="1"/>
    </row>
    <row r="208" spans="1:8" ht="18.75" thickBot="1">
      <c r="A208" s="75"/>
      <c r="B208" s="80" t="s">
        <v>87</v>
      </c>
      <c r="C208" s="1"/>
      <c r="D208" s="1"/>
      <c r="E208" s="115">
        <f>(+E201/E206)*100</f>
        <v>5.557667888631423</v>
      </c>
      <c r="F208" s="67"/>
      <c r="G208" s="115">
        <f>(+G201/G206)*100</f>
        <v>11.027966308418591</v>
      </c>
      <c r="H208" s="1"/>
    </row>
    <row r="209" spans="1:8" ht="16.5" thickTop="1">
      <c r="A209" s="78"/>
      <c r="B209" s="5"/>
      <c r="C209" s="1"/>
      <c r="D209" s="1"/>
      <c r="E209" s="70"/>
      <c r="F209" s="1"/>
      <c r="G209" s="1"/>
      <c r="H209" s="1"/>
    </row>
    <row r="210" spans="1:8" ht="15.75">
      <c r="A210" s="78"/>
      <c r="B210" s="5"/>
      <c r="C210" s="1"/>
      <c r="D210" s="1"/>
      <c r="E210" s="70"/>
      <c r="F210" s="1"/>
      <c r="G210" s="1"/>
      <c r="H210" s="1"/>
    </row>
    <row r="211" spans="1:8" ht="19.5" customHeight="1">
      <c r="A211" s="74" t="s">
        <v>85</v>
      </c>
      <c r="B211" s="286" t="s">
        <v>135</v>
      </c>
      <c r="C211" s="286"/>
      <c r="D211" s="1"/>
      <c r="E211" s="70"/>
      <c r="F211" s="1"/>
      <c r="G211" s="1"/>
      <c r="H211" s="1"/>
    </row>
    <row r="212" spans="1:8" ht="33" customHeight="1">
      <c r="A212" s="78"/>
      <c r="B212" s="304" t="s">
        <v>161</v>
      </c>
      <c r="C212" s="304"/>
      <c r="D212" s="304"/>
      <c r="E212" s="1"/>
      <c r="F212" s="1"/>
      <c r="G212" s="1"/>
      <c r="H212" s="1"/>
    </row>
    <row r="213" spans="1:8" ht="15.75">
      <c r="A213" s="78"/>
      <c r="B213" s="82" t="s">
        <v>136</v>
      </c>
      <c r="C213" s="1"/>
      <c r="D213" s="1"/>
      <c r="E213" s="113">
        <f>E206</f>
        <v>139393</v>
      </c>
      <c r="F213" s="65"/>
      <c r="G213" s="113">
        <f>G206</f>
        <v>139382</v>
      </c>
      <c r="H213" s="1"/>
    </row>
    <row r="214" spans="1:8" ht="32.25" customHeight="1">
      <c r="A214" s="78"/>
      <c r="B214" s="305" t="s">
        <v>137</v>
      </c>
      <c r="C214" s="305"/>
      <c r="D214" s="305"/>
      <c r="E214" s="121">
        <v>37</v>
      </c>
      <c r="F214" s="65"/>
      <c r="G214" s="121">
        <v>38</v>
      </c>
      <c r="H214" s="1"/>
    </row>
    <row r="215" spans="1:8" ht="15.75">
      <c r="A215" s="78"/>
      <c r="B215" s="70"/>
      <c r="C215" s="1"/>
      <c r="D215" s="1"/>
      <c r="E215" s="114">
        <f>SUM(E213:E214)</f>
        <v>139430</v>
      </c>
      <c r="F215" s="65"/>
      <c r="G215" s="114">
        <f>SUM(G213:G214)</f>
        <v>139420</v>
      </c>
      <c r="H215" s="1"/>
    </row>
    <row r="216" spans="1:8" ht="15.75">
      <c r="A216" s="78"/>
      <c r="B216" s="70"/>
      <c r="C216" s="1"/>
      <c r="D216" s="1"/>
      <c r="E216" s="73"/>
      <c r="F216" s="65"/>
      <c r="G216" s="65"/>
      <c r="H216" s="1"/>
    </row>
    <row r="217" spans="1:8" ht="18.75" thickBot="1">
      <c r="A217" s="78"/>
      <c r="B217" s="80" t="s">
        <v>146</v>
      </c>
      <c r="C217" s="1"/>
      <c r="D217" s="1"/>
      <c r="E217" s="115">
        <f>(E201/E215)*100</f>
        <v>5.556193071792297</v>
      </c>
      <c r="F217" s="67"/>
      <c r="G217" s="115">
        <f>(G201/G215)*100</f>
        <v>11.024960550853537</v>
      </c>
      <c r="H217" s="1"/>
    </row>
    <row r="218" spans="1:8" ht="16.5" thickTop="1">
      <c r="A218" s="78"/>
      <c r="B218" s="5"/>
      <c r="C218" s="1"/>
      <c r="D218" s="1"/>
      <c r="E218" s="70"/>
      <c r="F218" s="1"/>
      <c r="G218" s="1"/>
      <c r="H218" s="1"/>
    </row>
    <row r="219" spans="1:8" ht="15.75">
      <c r="A219" s="78"/>
      <c r="B219" s="5"/>
      <c r="C219" s="1"/>
      <c r="D219" s="1"/>
      <c r="E219" s="70"/>
      <c r="F219" s="1"/>
      <c r="G219" s="1"/>
      <c r="H219" s="1"/>
    </row>
    <row r="220" spans="1:8" ht="15.75">
      <c r="A220" s="231" t="s">
        <v>214</v>
      </c>
      <c r="B220" s="286" t="s">
        <v>215</v>
      </c>
      <c r="C220" s="286"/>
      <c r="D220" s="286"/>
      <c r="E220" s="70"/>
      <c r="F220" s="1"/>
      <c r="G220" s="1"/>
      <c r="H220" s="1"/>
    </row>
    <row r="221" spans="1:8" ht="32.25" customHeight="1">
      <c r="A221" s="78"/>
      <c r="B221" s="306" t="s">
        <v>253</v>
      </c>
      <c r="C221" s="306"/>
      <c r="D221" s="306"/>
      <c r="E221" s="306"/>
      <c r="F221" s="306"/>
      <c r="G221" s="306"/>
      <c r="H221" s="306"/>
    </row>
    <row r="222" spans="1:8" ht="15.75">
      <c r="A222" s="78"/>
      <c r="B222" s="5"/>
      <c r="C222" s="1"/>
      <c r="D222" s="1"/>
      <c r="E222" s="70"/>
      <c r="F222" s="1"/>
      <c r="G222" s="1"/>
      <c r="H222" s="1"/>
    </row>
    <row r="223" spans="1:8" ht="15.75">
      <c r="A223" s="78"/>
      <c r="B223" s="5"/>
      <c r="C223" s="1"/>
      <c r="D223" s="1"/>
      <c r="E223" s="70"/>
      <c r="F223" s="1"/>
      <c r="G223" s="1"/>
      <c r="H223" s="1"/>
    </row>
    <row r="224" spans="1:8" ht="15.75">
      <c r="A224" s="78"/>
      <c r="B224" s="5"/>
      <c r="C224" s="1"/>
      <c r="D224" s="1"/>
      <c r="E224" s="70"/>
      <c r="F224" s="1"/>
      <c r="G224" s="1"/>
      <c r="H224" s="1"/>
    </row>
    <row r="225" spans="1:8" ht="15.75">
      <c r="A225" s="78"/>
      <c r="B225" s="5"/>
      <c r="C225" s="1"/>
      <c r="D225" s="1"/>
      <c r="E225" s="70"/>
      <c r="F225" s="1"/>
      <c r="G225" s="1"/>
      <c r="H225" s="1"/>
    </row>
    <row r="226" spans="1:8" ht="15.75">
      <c r="A226" s="75"/>
      <c r="B226" s="289" t="s">
        <v>51</v>
      </c>
      <c r="C226" s="289"/>
      <c r="D226" s="289"/>
      <c r="E226" s="1"/>
      <c r="F226" s="1"/>
      <c r="G226" s="1"/>
      <c r="H226" s="1"/>
    </row>
    <row r="227" spans="1:8" ht="15.75">
      <c r="A227" s="75"/>
      <c r="B227" s="1"/>
      <c r="C227" s="1"/>
      <c r="D227" s="1"/>
      <c r="E227" s="1"/>
      <c r="F227" s="1"/>
      <c r="G227" s="1"/>
      <c r="H227" s="1"/>
    </row>
    <row r="228" spans="1:8" ht="15.75">
      <c r="A228" s="75"/>
      <c r="B228" s="22" t="s">
        <v>131</v>
      </c>
      <c r="C228" s="22"/>
      <c r="D228" s="22"/>
      <c r="E228" s="1"/>
      <c r="F228" s="1"/>
      <c r="G228" s="1"/>
      <c r="H228" s="1"/>
    </row>
    <row r="229" spans="1:8" ht="15.75">
      <c r="A229" s="75"/>
      <c r="B229" s="22" t="s">
        <v>83</v>
      </c>
      <c r="C229" s="22"/>
      <c r="D229" s="22"/>
      <c r="E229" s="1"/>
      <c r="F229" s="1"/>
      <c r="G229" s="1"/>
      <c r="H229" s="1"/>
    </row>
    <row r="230" spans="1:8" ht="15.75">
      <c r="A230" s="75"/>
      <c r="B230" s="22" t="s">
        <v>52</v>
      </c>
      <c r="C230" s="22"/>
      <c r="D230" s="22"/>
      <c r="E230" s="1"/>
      <c r="F230" s="1"/>
      <c r="G230" s="1"/>
      <c r="H230" s="1"/>
    </row>
    <row r="231" spans="1:8" ht="15.75">
      <c r="A231" s="75"/>
      <c r="B231" s="303" t="s">
        <v>254</v>
      </c>
      <c r="C231" s="303"/>
      <c r="D231" s="303"/>
      <c r="E231" s="1"/>
      <c r="F231" s="1"/>
      <c r="G231" s="1"/>
      <c r="H231" s="1"/>
    </row>
    <row r="232" spans="1:8" ht="15.75">
      <c r="A232" s="5"/>
      <c r="B232" s="5"/>
      <c r="C232" s="1"/>
      <c r="D232" s="1"/>
      <c r="E232" s="1"/>
      <c r="F232" s="1"/>
      <c r="G232" s="1"/>
      <c r="H232" s="1"/>
    </row>
    <row r="233" spans="1:8" ht="15.75">
      <c r="A233" s="5"/>
      <c r="B233" s="5"/>
      <c r="C233" s="1"/>
      <c r="D233" s="1"/>
      <c r="E233" s="1"/>
      <c r="F233" s="1"/>
      <c r="G233" s="1"/>
      <c r="H233" s="1"/>
    </row>
    <row r="234" spans="1:8" ht="15.75">
      <c r="A234" s="5"/>
      <c r="B234" s="5"/>
      <c r="C234" s="1"/>
      <c r="D234" s="1"/>
      <c r="E234" s="1"/>
      <c r="F234" s="1"/>
      <c r="G234" s="1"/>
      <c r="H234" s="1"/>
    </row>
    <row r="235" spans="1:8" ht="15.75">
      <c r="A235" s="5"/>
      <c r="B235" s="5"/>
      <c r="C235" s="1"/>
      <c r="D235" s="1"/>
      <c r="E235" s="1"/>
      <c r="F235" s="1"/>
      <c r="G235" s="1"/>
      <c r="H235" s="1"/>
    </row>
    <row r="236" spans="1:8" ht="15.75">
      <c r="A236" s="5"/>
      <c r="B236" s="5"/>
      <c r="C236" s="1"/>
      <c r="D236" s="1"/>
      <c r="E236" s="1"/>
      <c r="F236" s="1"/>
      <c r="G236" s="1"/>
      <c r="H236" s="1"/>
    </row>
    <row r="237" spans="1:8" ht="15.75">
      <c r="A237" s="5"/>
      <c r="B237" s="5"/>
      <c r="C237" s="1"/>
      <c r="D237" s="1"/>
      <c r="E237" s="1"/>
      <c r="F237" s="1"/>
      <c r="G237" s="1"/>
      <c r="H237" s="1"/>
    </row>
    <row r="238" spans="1:8" ht="15.75">
      <c r="A238" s="5"/>
      <c r="B238" s="5"/>
      <c r="C238" s="1"/>
      <c r="D238" s="1"/>
      <c r="E238" s="1"/>
      <c r="F238" s="1"/>
      <c r="G238" s="1"/>
      <c r="H238" s="1"/>
    </row>
    <row r="239" spans="1:8" ht="15.75">
      <c r="A239" s="5"/>
      <c r="B239" s="5"/>
      <c r="C239" s="1"/>
      <c r="D239" s="1"/>
      <c r="E239" s="1"/>
      <c r="F239" s="1"/>
      <c r="G239" s="1"/>
      <c r="H239" s="1"/>
    </row>
    <row r="240" spans="1:8" ht="15.75">
      <c r="A240" s="5"/>
      <c r="B240" s="5"/>
      <c r="C240" s="1"/>
      <c r="D240" s="1"/>
      <c r="E240" s="1"/>
      <c r="F240" s="1"/>
      <c r="G240" s="1"/>
      <c r="H240" s="1"/>
    </row>
    <row r="241" spans="1:8" ht="15.75">
      <c r="A241" s="5"/>
      <c r="B241" s="5"/>
      <c r="C241" s="1"/>
      <c r="D241" s="1"/>
      <c r="E241" s="1"/>
      <c r="F241" s="1"/>
      <c r="G241" s="1"/>
      <c r="H241" s="1"/>
    </row>
    <row r="242" spans="1:8" ht="15.75">
      <c r="A242" s="5"/>
      <c r="B242" s="5"/>
      <c r="C242" s="1"/>
      <c r="D242" s="1"/>
      <c r="E242" s="1"/>
      <c r="F242" s="1"/>
      <c r="G242" s="1"/>
      <c r="H242" s="1"/>
    </row>
    <row r="243" spans="1:8" ht="15.75">
      <c r="A243" s="5"/>
      <c r="B243" s="5"/>
      <c r="C243" s="1"/>
      <c r="D243" s="1"/>
      <c r="E243" s="1"/>
      <c r="F243" s="1"/>
      <c r="G243" s="1"/>
      <c r="H243" s="1"/>
    </row>
    <row r="244" spans="1:8" ht="15.75">
      <c r="A244" s="5"/>
      <c r="B244" s="5"/>
      <c r="C244" s="1"/>
      <c r="D244" s="1"/>
      <c r="E244" s="1"/>
      <c r="F244" s="1"/>
      <c r="G244" s="1"/>
      <c r="H244" s="1"/>
    </row>
    <row r="245" spans="1:8" ht="15.75">
      <c r="A245" s="5"/>
      <c r="B245" s="5"/>
      <c r="C245" s="1"/>
      <c r="D245" s="1"/>
      <c r="E245" s="1"/>
      <c r="F245" s="1"/>
      <c r="G245" s="1"/>
      <c r="H245" s="1"/>
    </row>
    <row r="246" spans="1:8" ht="15.75">
      <c r="A246" s="5"/>
      <c r="B246" s="5"/>
      <c r="C246" s="1"/>
      <c r="D246" s="1"/>
      <c r="E246" s="1"/>
      <c r="F246" s="1"/>
      <c r="G246" s="1"/>
      <c r="H246" s="1"/>
    </row>
    <row r="247" spans="1:8" ht="15.75">
      <c r="A247" s="5"/>
      <c r="B247" s="5"/>
      <c r="C247" s="1"/>
      <c r="D247" s="1"/>
      <c r="E247" s="1"/>
      <c r="F247" s="1"/>
      <c r="G247" s="1"/>
      <c r="H247" s="1"/>
    </row>
    <row r="248" spans="1:8" ht="15.75">
      <c r="A248" s="5"/>
      <c r="B248" s="5"/>
      <c r="C248" s="1"/>
      <c r="D248" s="1"/>
      <c r="E248" s="1"/>
      <c r="F248" s="1"/>
      <c r="G248" s="1"/>
      <c r="H248" s="1"/>
    </row>
    <row r="249" spans="1:8" ht="15.75">
      <c r="A249" s="5"/>
      <c r="B249" s="5"/>
      <c r="C249" s="1"/>
      <c r="D249" s="1"/>
      <c r="E249" s="1"/>
      <c r="F249" s="1"/>
      <c r="G249" s="1"/>
      <c r="H249" s="1"/>
    </row>
    <row r="250" spans="1:8" ht="15.75">
      <c r="A250" s="5"/>
      <c r="B250" s="5"/>
      <c r="C250" s="1"/>
      <c r="D250" s="1"/>
      <c r="E250" s="1"/>
      <c r="F250" s="1"/>
      <c r="G250" s="1"/>
      <c r="H250" s="1"/>
    </row>
    <row r="251" spans="1:8" ht="15.75">
      <c r="A251" s="5"/>
      <c r="B251" s="5"/>
      <c r="C251" s="1"/>
      <c r="D251" s="1"/>
      <c r="E251" s="1"/>
      <c r="F251" s="1"/>
      <c r="G251" s="1"/>
      <c r="H251" s="1"/>
    </row>
    <row r="252" spans="1:8" ht="15.75">
      <c r="A252" s="5"/>
      <c r="B252" s="5"/>
      <c r="C252" s="1"/>
      <c r="D252" s="1"/>
      <c r="E252" s="1"/>
      <c r="F252" s="1"/>
      <c r="G252" s="1"/>
      <c r="H252" s="1"/>
    </row>
    <row r="253" spans="1:8" ht="15.75">
      <c r="A253" s="5"/>
      <c r="B253" s="5"/>
      <c r="C253" s="1"/>
      <c r="D253" s="1"/>
      <c r="E253" s="1"/>
      <c r="F253" s="1"/>
      <c r="G253" s="1"/>
      <c r="H253" s="1"/>
    </row>
    <row r="254" spans="1:8" ht="15.75">
      <c r="A254" s="5"/>
      <c r="B254" s="5"/>
      <c r="C254" s="1"/>
      <c r="D254" s="1"/>
      <c r="E254" s="1"/>
      <c r="F254" s="1"/>
      <c r="G254" s="1"/>
      <c r="H254" s="1"/>
    </row>
    <row r="255" spans="1:8" ht="15.75">
      <c r="A255" s="5"/>
      <c r="B255" s="5"/>
      <c r="C255" s="1"/>
      <c r="D255" s="1"/>
      <c r="E255" s="1"/>
      <c r="F255" s="1"/>
      <c r="G255" s="1"/>
      <c r="H255" s="1"/>
    </row>
    <row r="256" spans="1:8" ht="15.75">
      <c r="A256" s="5"/>
      <c r="B256" s="5"/>
      <c r="C256" s="1"/>
      <c r="D256" s="1"/>
      <c r="E256" s="1"/>
      <c r="F256" s="1"/>
      <c r="G256" s="1"/>
      <c r="H256" s="1"/>
    </row>
    <row r="257" spans="1:8" ht="15.75">
      <c r="A257" s="5"/>
      <c r="B257" s="5"/>
      <c r="C257" s="1"/>
      <c r="D257" s="1"/>
      <c r="E257" s="1"/>
      <c r="F257" s="1"/>
      <c r="G257" s="1"/>
      <c r="H257" s="1"/>
    </row>
    <row r="258" spans="1:8" ht="15.75">
      <c r="A258" s="5"/>
      <c r="B258" s="5"/>
      <c r="C258" s="1"/>
      <c r="D258" s="1"/>
      <c r="E258" s="1"/>
      <c r="F258" s="1"/>
      <c r="G258" s="1"/>
      <c r="H258" s="1"/>
    </row>
    <row r="259" spans="1:8" ht="15.75">
      <c r="A259" s="5"/>
      <c r="B259" s="5"/>
      <c r="C259" s="1"/>
      <c r="D259" s="1"/>
      <c r="E259" s="1"/>
      <c r="F259" s="1"/>
      <c r="G259" s="1"/>
      <c r="H259" s="1"/>
    </row>
    <row r="260" spans="1:8" ht="15.75">
      <c r="A260" s="5"/>
      <c r="B260" s="5"/>
      <c r="C260" s="1"/>
      <c r="D260" s="1"/>
      <c r="E260" s="1"/>
      <c r="F260" s="1"/>
      <c r="G260" s="1"/>
      <c r="H260" s="1"/>
    </row>
    <row r="261" spans="1:8" ht="15.75">
      <c r="A261" s="5"/>
      <c r="B261" s="5"/>
      <c r="C261" s="1"/>
      <c r="D261" s="1"/>
      <c r="E261" s="1"/>
      <c r="F261" s="1"/>
      <c r="G261" s="1"/>
      <c r="H261" s="1"/>
    </row>
    <row r="262" spans="1:8" ht="15.75">
      <c r="A262" s="5"/>
      <c r="B262" s="5"/>
      <c r="C262" s="1"/>
      <c r="D262" s="1"/>
      <c r="E262" s="1"/>
      <c r="F262" s="1"/>
      <c r="G262" s="1"/>
      <c r="H262" s="1"/>
    </row>
    <row r="263" spans="1:8" ht="15.75">
      <c r="A263" s="5"/>
      <c r="B263" s="5"/>
      <c r="C263" s="1"/>
      <c r="D263" s="1"/>
      <c r="E263" s="1"/>
      <c r="F263" s="1"/>
      <c r="G263" s="1"/>
      <c r="H263" s="1"/>
    </row>
    <row r="264" spans="1:8" ht="15.75">
      <c r="A264" s="5"/>
      <c r="B264" s="5"/>
      <c r="C264" s="1"/>
      <c r="D264" s="1"/>
      <c r="E264" s="1"/>
      <c r="F264" s="1"/>
      <c r="G264" s="1"/>
      <c r="H264" s="1"/>
    </row>
    <row r="265" spans="1:8" ht="15.75">
      <c r="A265" s="5"/>
      <c r="B265" s="5"/>
      <c r="C265" s="1"/>
      <c r="D265" s="1"/>
      <c r="E265" s="1"/>
      <c r="F265" s="1"/>
      <c r="G265" s="1"/>
      <c r="H265" s="1"/>
    </row>
    <row r="266" spans="1:8" ht="15.75">
      <c r="A266" s="5"/>
      <c r="B266" s="5"/>
      <c r="C266" s="1"/>
      <c r="D266" s="1"/>
      <c r="E266" s="1"/>
      <c r="F266" s="1"/>
      <c r="G266" s="1"/>
      <c r="H266" s="1"/>
    </row>
    <row r="267" spans="1:8" ht="15.75">
      <c r="A267" s="5"/>
      <c r="B267" s="5"/>
      <c r="C267" s="1"/>
      <c r="D267" s="1"/>
      <c r="E267" s="1"/>
      <c r="F267" s="1"/>
      <c r="G267" s="1"/>
      <c r="H267" s="1"/>
    </row>
    <row r="268" spans="1:8" ht="15.75">
      <c r="A268" s="5"/>
      <c r="B268" s="5"/>
      <c r="C268" s="1"/>
      <c r="D268" s="1"/>
      <c r="E268" s="1"/>
      <c r="F268" s="1"/>
      <c r="G268" s="1"/>
      <c r="H268" s="1"/>
    </row>
    <row r="269" spans="1:8" ht="15.75">
      <c r="A269" s="5"/>
      <c r="B269" s="5"/>
      <c r="C269" s="1"/>
      <c r="D269" s="1"/>
      <c r="E269" s="1"/>
      <c r="F269" s="1"/>
      <c r="G269" s="1"/>
      <c r="H269" s="1"/>
    </row>
    <row r="270" spans="1:8" ht="15.75">
      <c r="A270" s="5"/>
      <c r="B270" s="5"/>
      <c r="C270" s="1"/>
      <c r="D270" s="1"/>
      <c r="E270" s="1"/>
      <c r="F270" s="1"/>
      <c r="G270" s="1"/>
      <c r="H270" s="1"/>
    </row>
    <row r="271" spans="1:8" ht="15.75">
      <c r="A271" s="5"/>
      <c r="B271" s="5"/>
      <c r="C271" s="1"/>
      <c r="D271" s="1"/>
      <c r="E271" s="1"/>
      <c r="F271" s="1"/>
      <c r="G271" s="1"/>
      <c r="H271" s="1"/>
    </row>
    <row r="272" spans="1:8" ht="15.75">
      <c r="A272" s="5"/>
      <c r="B272" s="5"/>
      <c r="C272" s="1"/>
      <c r="D272" s="1"/>
      <c r="E272" s="1"/>
      <c r="F272" s="1"/>
      <c r="G272" s="1"/>
      <c r="H272" s="1"/>
    </row>
    <row r="273" spans="1:8" ht="15.75">
      <c r="A273" s="5"/>
      <c r="B273" s="5"/>
      <c r="C273" s="1"/>
      <c r="D273" s="1"/>
      <c r="E273" s="1"/>
      <c r="F273" s="1"/>
      <c r="G273" s="1"/>
      <c r="H273" s="1"/>
    </row>
    <row r="274" spans="1:8" ht="15.75">
      <c r="A274" s="5"/>
      <c r="B274" s="5"/>
      <c r="C274" s="1"/>
      <c r="D274" s="1"/>
      <c r="E274" s="1"/>
      <c r="F274" s="1"/>
      <c r="G274" s="1"/>
      <c r="H274" s="1"/>
    </row>
    <row r="275" spans="1:8" ht="15.75">
      <c r="A275" s="5"/>
      <c r="B275" s="5"/>
      <c r="C275" s="1"/>
      <c r="D275" s="1"/>
      <c r="E275" s="1"/>
      <c r="F275" s="1"/>
      <c r="G275" s="1"/>
      <c r="H275" s="1"/>
    </row>
    <row r="276" spans="1:8" ht="15.75">
      <c r="A276" s="5"/>
      <c r="B276" s="5"/>
      <c r="C276" s="1"/>
      <c r="D276" s="1"/>
      <c r="E276" s="1"/>
      <c r="F276" s="1"/>
      <c r="G276" s="1"/>
      <c r="H276" s="1"/>
    </row>
    <row r="277" spans="1:8" ht="15.75">
      <c r="A277" s="5"/>
      <c r="B277" s="5"/>
      <c r="C277" s="1"/>
      <c r="D277" s="1"/>
      <c r="E277" s="1"/>
      <c r="F277" s="1"/>
      <c r="G277" s="1"/>
      <c r="H277" s="1"/>
    </row>
    <row r="278" spans="1:8" ht="15.75">
      <c r="A278" s="5"/>
      <c r="B278" s="5"/>
      <c r="C278" s="1"/>
      <c r="D278" s="1"/>
      <c r="E278" s="1"/>
      <c r="F278" s="1"/>
      <c r="G278" s="1"/>
      <c r="H278" s="1"/>
    </row>
    <row r="279" spans="1:8" ht="15.75">
      <c r="A279" s="5"/>
      <c r="B279" s="5"/>
      <c r="C279" s="1"/>
      <c r="D279" s="1"/>
      <c r="E279" s="1"/>
      <c r="F279" s="1"/>
      <c r="G279" s="1"/>
      <c r="H279" s="1"/>
    </row>
    <row r="280" spans="1:8" ht="15.75">
      <c r="A280" s="5"/>
      <c r="B280" s="5"/>
      <c r="C280" s="1"/>
      <c r="D280" s="1"/>
      <c r="E280" s="1"/>
      <c r="F280" s="1"/>
      <c r="G280" s="1"/>
      <c r="H280" s="1"/>
    </row>
    <row r="281" spans="1:8" ht="15.75">
      <c r="A281" s="5"/>
      <c r="B281" s="5"/>
      <c r="C281" s="1"/>
      <c r="D281" s="1"/>
      <c r="E281" s="1"/>
      <c r="F281" s="1"/>
      <c r="G281" s="1"/>
      <c r="H281" s="1"/>
    </row>
    <row r="282" spans="1:8" ht="15.75">
      <c r="A282" s="5"/>
      <c r="B282" s="5"/>
      <c r="C282" s="1"/>
      <c r="D282" s="1"/>
      <c r="E282" s="1"/>
      <c r="F282" s="1"/>
      <c r="G282" s="1"/>
      <c r="H282" s="1"/>
    </row>
    <row r="283" spans="1:8" ht="15.75">
      <c r="A283" s="5"/>
      <c r="B283" s="5"/>
      <c r="C283" s="1"/>
      <c r="D283" s="1"/>
      <c r="E283" s="1"/>
      <c r="F283" s="1"/>
      <c r="G283" s="1"/>
      <c r="H283" s="1"/>
    </row>
    <row r="284" spans="1:8" ht="15.75">
      <c r="A284" s="5"/>
      <c r="B284" s="5"/>
      <c r="C284" s="1"/>
      <c r="D284" s="1"/>
      <c r="E284" s="1"/>
      <c r="F284" s="1"/>
      <c r="G284" s="1"/>
      <c r="H284" s="1"/>
    </row>
    <row r="285" spans="1:8" ht="15.75">
      <c r="A285" s="5"/>
      <c r="B285" s="5"/>
      <c r="C285" s="1"/>
      <c r="D285" s="1"/>
      <c r="E285" s="1"/>
      <c r="F285" s="1"/>
      <c r="G285" s="1"/>
      <c r="H285" s="1"/>
    </row>
    <row r="286" spans="1:8" ht="15.75">
      <c r="A286" s="5"/>
      <c r="B286" s="5"/>
      <c r="C286" s="1"/>
      <c r="D286" s="1"/>
      <c r="E286" s="1"/>
      <c r="F286" s="1"/>
      <c r="G286" s="1"/>
      <c r="H286" s="1"/>
    </row>
    <row r="287" spans="1:8" ht="15.75">
      <c r="A287" s="5"/>
      <c r="B287" s="5"/>
      <c r="C287" s="1"/>
      <c r="D287" s="1"/>
      <c r="E287" s="1"/>
      <c r="F287" s="1"/>
      <c r="G287" s="1"/>
      <c r="H287" s="1"/>
    </row>
    <row r="288" spans="1:8" ht="15.75">
      <c r="A288" s="5"/>
      <c r="B288" s="5"/>
      <c r="C288" s="1"/>
      <c r="D288" s="1"/>
      <c r="E288" s="1"/>
      <c r="F288" s="1"/>
      <c r="G288" s="1"/>
      <c r="H288" s="1"/>
    </row>
    <row r="289" spans="1:8" ht="15.75">
      <c r="A289" s="5"/>
      <c r="B289" s="5"/>
      <c r="C289" s="1"/>
      <c r="D289" s="1"/>
      <c r="E289" s="1"/>
      <c r="F289" s="1"/>
      <c r="G289" s="1"/>
      <c r="H289" s="1"/>
    </row>
    <row r="290" spans="1:8" ht="15.75">
      <c r="A290" s="5"/>
      <c r="B290" s="5"/>
      <c r="C290" s="1"/>
      <c r="D290" s="1"/>
      <c r="E290" s="1"/>
      <c r="F290" s="1"/>
      <c r="G290" s="1"/>
      <c r="H290" s="1"/>
    </row>
    <row r="291" spans="1:8" ht="15.75">
      <c r="A291" s="5"/>
      <c r="B291" s="5"/>
      <c r="C291" s="1"/>
      <c r="D291" s="1"/>
      <c r="E291" s="1"/>
      <c r="F291" s="1"/>
      <c r="G291" s="1"/>
      <c r="H291" s="1"/>
    </row>
    <row r="292" spans="1:8" ht="15.75">
      <c r="A292" s="5"/>
      <c r="B292" s="5"/>
      <c r="C292" s="1"/>
      <c r="D292" s="1"/>
      <c r="E292" s="1"/>
      <c r="F292" s="1"/>
      <c r="G292" s="1"/>
      <c r="H292" s="1"/>
    </row>
    <row r="293" spans="1:8" ht="15.75">
      <c r="A293" s="5"/>
      <c r="B293" s="5"/>
      <c r="C293" s="1"/>
      <c r="D293" s="1"/>
      <c r="E293" s="1"/>
      <c r="F293" s="1"/>
      <c r="G293" s="1"/>
      <c r="H293" s="1"/>
    </row>
    <row r="294" spans="1:8" ht="15.75">
      <c r="A294" s="5"/>
      <c r="B294" s="5"/>
      <c r="C294" s="1"/>
      <c r="D294" s="1"/>
      <c r="E294" s="1"/>
      <c r="F294" s="1"/>
      <c r="G294" s="1"/>
      <c r="H294" s="1"/>
    </row>
    <row r="295" spans="1:8" ht="15.75">
      <c r="A295" s="5"/>
      <c r="B295" s="5"/>
      <c r="C295" s="1"/>
      <c r="D295" s="1"/>
      <c r="E295" s="1"/>
      <c r="F295" s="1"/>
      <c r="G295" s="1"/>
      <c r="H295" s="1"/>
    </row>
    <row r="296" spans="1:8" ht="15.75">
      <c r="A296" s="5"/>
      <c r="B296" s="5"/>
      <c r="C296" s="1"/>
      <c r="D296" s="1"/>
      <c r="E296" s="1"/>
      <c r="F296" s="1"/>
      <c r="G296" s="1"/>
      <c r="H296" s="1"/>
    </row>
    <row r="297" spans="1:5" ht="15.75">
      <c r="A297" s="5"/>
      <c r="B297" s="5"/>
      <c r="C297" s="1"/>
      <c r="D297" s="1"/>
      <c r="E297" s="1"/>
    </row>
    <row r="298" spans="2:5" ht="15.75">
      <c r="B298" s="5"/>
      <c r="C298" s="1"/>
      <c r="D298" s="1"/>
      <c r="E298" s="1"/>
    </row>
    <row r="299" spans="2:5" ht="15.75">
      <c r="B299" s="5"/>
      <c r="C299" s="1"/>
      <c r="D299" s="1"/>
      <c r="E299" s="1"/>
    </row>
    <row r="300" spans="2:5" ht="15.75">
      <c r="B300" s="5"/>
      <c r="C300" s="1"/>
      <c r="D300" s="1"/>
      <c r="E300" s="1"/>
    </row>
    <row r="301" ht="15.75">
      <c r="E301" s="1"/>
    </row>
    <row r="302" ht="15.75">
      <c r="E302" s="1"/>
    </row>
    <row r="303" ht="15.75">
      <c r="E303" s="1"/>
    </row>
    <row r="304" ht="15.75">
      <c r="E304" s="1"/>
    </row>
  </sheetData>
  <mergeCells count="116">
    <mergeCell ref="B188:H188"/>
    <mergeCell ref="B179:H179"/>
    <mergeCell ref="B183:H183"/>
    <mergeCell ref="B193:H193"/>
    <mergeCell ref="B192:H192"/>
    <mergeCell ref="B164:I164"/>
    <mergeCell ref="B86:H86"/>
    <mergeCell ref="B135:H135"/>
    <mergeCell ref="B145:D145"/>
    <mergeCell ref="B147:C147"/>
    <mergeCell ref="B139:H139"/>
    <mergeCell ref="B146:C146"/>
    <mergeCell ref="B141:D141"/>
    <mergeCell ref="B136:H136"/>
    <mergeCell ref="B131:H131"/>
    <mergeCell ref="B165:H165"/>
    <mergeCell ref="B187:H187"/>
    <mergeCell ref="B161:H161"/>
    <mergeCell ref="B153:H153"/>
    <mergeCell ref="B162:H162"/>
    <mergeCell ref="D158:E158"/>
    <mergeCell ref="F158:G158"/>
    <mergeCell ref="D156:E156"/>
    <mergeCell ref="D157:E157"/>
    <mergeCell ref="F156:G156"/>
    <mergeCell ref="B203:D203"/>
    <mergeCell ref="B90:H90"/>
    <mergeCell ref="B152:H152"/>
    <mergeCell ref="B149:H149"/>
    <mergeCell ref="C154:H154"/>
    <mergeCell ref="B180:H180"/>
    <mergeCell ref="C125:D125"/>
    <mergeCell ref="C128:D128"/>
    <mergeCell ref="B184:H184"/>
    <mergeCell ref="B148:D148"/>
    <mergeCell ref="C13:H13"/>
    <mergeCell ref="B38:H38"/>
    <mergeCell ref="B42:H42"/>
    <mergeCell ref="B16:H16"/>
    <mergeCell ref="B17:H17"/>
    <mergeCell ref="B21:E21"/>
    <mergeCell ref="B23:H23"/>
    <mergeCell ref="B25:H25"/>
    <mergeCell ref="B27:H27"/>
    <mergeCell ref="B22:H22"/>
    <mergeCell ref="A8:H8"/>
    <mergeCell ref="A10:H10"/>
    <mergeCell ref="A11:H11"/>
    <mergeCell ref="B39:H39"/>
    <mergeCell ref="B18:H18"/>
    <mergeCell ref="C19:H19"/>
    <mergeCell ref="B34:H34"/>
    <mergeCell ref="B35:H35"/>
    <mergeCell ref="A12:H12"/>
    <mergeCell ref="B14:H14"/>
    <mergeCell ref="B205:D205"/>
    <mergeCell ref="B211:C211"/>
    <mergeCell ref="B196:C196"/>
    <mergeCell ref="B15:H15"/>
    <mergeCell ref="B55:H55"/>
    <mergeCell ref="B74:H74"/>
    <mergeCell ref="B58:H58"/>
    <mergeCell ref="B60:H60"/>
    <mergeCell ref="B71:H71"/>
    <mergeCell ref="B54:H54"/>
    <mergeCell ref="B231:D231"/>
    <mergeCell ref="B212:D212"/>
    <mergeCell ref="B214:D214"/>
    <mergeCell ref="B226:D226"/>
    <mergeCell ref="B220:D220"/>
    <mergeCell ref="B221:H221"/>
    <mergeCell ref="B132:H132"/>
    <mergeCell ref="B93:F93"/>
    <mergeCell ref="B43:H43"/>
    <mergeCell ref="B59:H59"/>
    <mergeCell ref="C44:H44"/>
    <mergeCell ref="B82:H82"/>
    <mergeCell ref="H66:I66"/>
    <mergeCell ref="H67:I67"/>
    <mergeCell ref="B62:H62"/>
    <mergeCell ref="C64:D64"/>
    <mergeCell ref="E64:F64"/>
    <mergeCell ref="B89:C89"/>
    <mergeCell ref="B83:H83"/>
    <mergeCell ref="B29:H29"/>
    <mergeCell ref="B31:H31"/>
    <mergeCell ref="C65:D65"/>
    <mergeCell ref="E65:F65"/>
    <mergeCell ref="H65:I65"/>
    <mergeCell ref="C69:D69"/>
    <mergeCell ref="C68:D68"/>
    <mergeCell ref="E68:F68"/>
    <mergeCell ref="B72:H72"/>
    <mergeCell ref="B79:H79"/>
    <mergeCell ref="B78:H78"/>
    <mergeCell ref="B75:H75"/>
    <mergeCell ref="B85:H85"/>
    <mergeCell ref="A9:H9"/>
    <mergeCell ref="B96:D96"/>
    <mergeCell ref="C127:D127"/>
    <mergeCell ref="B105:E105"/>
    <mergeCell ref="B97:H97"/>
    <mergeCell ref="C126:D126"/>
    <mergeCell ref="B101:E101"/>
    <mergeCell ref="B117:H117"/>
    <mergeCell ref="B119:H119"/>
    <mergeCell ref="F157:G157"/>
    <mergeCell ref="C66:D66"/>
    <mergeCell ref="E66:F66"/>
    <mergeCell ref="C67:D67"/>
    <mergeCell ref="E67:F67"/>
    <mergeCell ref="B129:H129"/>
    <mergeCell ref="C123:D123"/>
    <mergeCell ref="G123:H124"/>
    <mergeCell ref="C124:D124"/>
    <mergeCell ref="B122:H122"/>
  </mergeCells>
  <printOptions/>
  <pageMargins left="1.5" right="0.75" top="1" bottom="1" header="0.5" footer="0.5"/>
  <pageSetup fitToHeight="4" fitToWidth="1" horizontalDpi="600" verticalDpi="600" orientation="portrait" scale="57" r:id="rId2"/>
  <headerFooter alignWithMargins="0">
    <oddFooter>&amp;CPage &amp;P of &amp;N&amp;R&amp;D&amp;T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2006-08-08T10:37:16Z</cp:lastPrinted>
  <dcterms:created xsi:type="dcterms:W3CDTF">2002-11-14T19:07:56Z</dcterms:created>
  <dcterms:modified xsi:type="dcterms:W3CDTF">2006-08-23T06:07:37Z</dcterms:modified>
  <cp:category/>
  <cp:version/>
  <cp:contentType/>
  <cp:contentStatus/>
</cp:coreProperties>
</file>